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ya\Desktop\"/>
    </mc:Choice>
  </mc:AlternateContent>
  <bookViews>
    <workbookView xWindow="0" yWindow="0" windowWidth="38400" windowHeight="17535"/>
  </bookViews>
  <sheets>
    <sheet name="list of schemes " sheetId="2" r:id="rId1"/>
  </sheets>
  <definedNames>
    <definedName name="_xlnm._FilterDatabase" localSheetId="0" hidden="1">'list of schemes '!$A$1:$Q$117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1" i="2" l="1"/>
  <c r="P96" i="2"/>
  <c r="P99" i="2"/>
  <c r="P81" i="2"/>
  <c r="P91" i="2"/>
  <c r="P82" i="2"/>
  <c r="P94" i="2"/>
  <c r="P75" i="2"/>
  <c r="P98" i="2"/>
  <c r="P72" i="2"/>
  <c r="P93" i="2"/>
  <c r="P92" i="2"/>
  <c r="P87" i="2"/>
  <c r="P86" i="2"/>
  <c r="P76" i="2"/>
  <c r="P100" i="2"/>
  <c r="P79" i="2"/>
  <c r="P90" i="2"/>
  <c r="P84" i="2"/>
  <c r="P88" i="2"/>
  <c r="P97" i="2"/>
  <c r="P83" i="2"/>
  <c r="P66" i="2"/>
  <c r="P54" i="2"/>
  <c r="P59" i="2"/>
  <c r="P55" i="2"/>
  <c r="P71" i="2"/>
  <c r="P63" i="2"/>
  <c r="P42" i="2"/>
  <c r="P43" i="2"/>
  <c r="P41" i="2"/>
  <c r="P51" i="2"/>
  <c r="P44" i="2"/>
  <c r="P57" i="2"/>
  <c r="P56" i="2"/>
  <c r="P48" i="2"/>
  <c r="P47" i="2"/>
  <c r="P46" i="2"/>
  <c r="P30" i="2"/>
  <c r="P10" i="2"/>
  <c r="P11" i="2"/>
  <c r="P19" i="2"/>
  <c r="P32" i="2"/>
  <c r="P5" i="2"/>
  <c r="P6" i="2"/>
  <c r="P33" i="2"/>
  <c r="P16" i="2"/>
  <c r="P13" i="2"/>
  <c r="P12" i="2"/>
  <c r="P29" i="2"/>
  <c r="P20" i="2"/>
  <c r="P26" i="2"/>
  <c r="P18" i="2"/>
  <c r="P36" i="2"/>
  <c r="P17" i="2"/>
  <c r="P31" i="2"/>
  <c r="P35" i="2"/>
  <c r="P25" i="2"/>
  <c r="P2" i="2"/>
  <c r="P3" i="2"/>
  <c r="P7" i="2"/>
  <c r="P28" i="2"/>
  <c r="P8" i="2"/>
  <c r="P9" i="2"/>
  <c r="P15" i="2"/>
  <c r="P14" i="2"/>
  <c r="P27" i="2"/>
  <c r="P21" i="2"/>
  <c r="P23" i="2"/>
  <c r="P22" i="2"/>
  <c r="P34" i="2"/>
  <c r="P24" i="2"/>
  <c r="P4" i="2"/>
  <c r="N77" i="2" l="1"/>
  <c r="N49" i="2" l="1"/>
  <c r="N37" i="2"/>
  <c r="N80" i="2" l="1"/>
  <c r="N73" i="2" l="1"/>
  <c r="N74" i="2"/>
  <c r="N78" i="2"/>
  <c r="N85" i="2"/>
  <c r="N89" i="2"/>
  <c r="N95" i="2"/>
  <c r="N65" i="2" l="1"/>
  <c r="N40" i="2"/>
  <c r="N60" i="2"/>
  <c r="N61" i="2"/>
  <c r="N50" i="2"/>
  <c r="N52" i="2"/>
  <c r="N101" i="2" l="1"/>
  <c r="N96" i="2"/>
  <c r="N104" i="2"/>
  <c r="N116" i="2"/>
  <c r="N115" i="2"/>
  <c r="N106" i="2"/>
  <c r="N53" i="2" l="1"/>
  <c r="N58" i="2"/>
  <c r="N62" i="2"/>
  <c r="N67" i="2"/>
  <c r="N69" i="2"/>
  <c r="N64" i="2"/>
  <c r="N70" i="2" l="1"/>
  <c r="N38" i="2"/>
  <c r="N68" i="2"/>
  <c r="N45" i="2"/>
  <c r="N105" i="2" l="1"/>
  <c r="N87" i="2"/>
  <c r="N102" i="2" l="1"/>
  <c r="N107" i="2"/>
  <c r="N103" i="2"/>
  <c r="N117" i="2"/>
  <c r="N30" i="2"/>
  <c r="N10" i="2"/>
  <c r="N11" i="2"/>
  <c r="N19" i="2"/>
  <c r="N32" i="2"/>
  <c r="N33" i="2"/>
  <c r="N16" i="2"/>
  <c r="N13" i="2"/>
  <c r="N12" i="2"/>
  <c r="N66" i="2"/>
  <c r="N54" i="2"/>
  <c r="N59" i="2"/>
  <c r="N55" i="2"/>
  <c r="N71" i="2"/>
  <c r="N63" i="2"/>
  <c r="N42" i="2"/>
  <c r="N29" i="2"/>
  <c r="N20" i="2"/>
  <c r="N26" i="2"/>
  <c r="N18" i="2"/>
  <c r="N36" i="2"/>
  <c r="N17" i="2"/>
  <c r="N31" i="2"/>
  <c r="N35" i="2"/>
  <c r="N25" i="2"/>
  <c r="N2" i="2"/>
  <c r="N3" i="2"/>
  <c r="N7" i="2"/>
  <c r="N108" i="2"/>
  <c r="N110" i="2"/>
  <c r="N114" i="2"/>
  <c r="N99" i="2"/>
  <c r="N76" i="2" l="1"/>
  <c r="N24" i="2" l="1"/>
  <c r="N34" i="2"/>
  <c r="N22" i="2"/>
  <c r="N23" i="2"/>
  <c r="N21" i="2"/>
  <c r="N27" i="2"/>
  <c r="N28" i="2"/>
  <c r="N46" i="2"/>
  <c r="N47" i="2"/>
  <c r="N48" i="2"/>
  <c r="N56" i="2"/>
  <c r="N57" i="2"/>
  <c r="N44" i="2"/>
  <c r="N51" i="2"/>
  <c r="N41" i="2"/>
  <c r="N43" i="2"/>
  <c r="N83" i="2"/>
  <c r="N97" i="2"/>
  <c r="N88" i="2"/>
  <c r="N84" i="2"/>
  <c r="N90" i="2"/>
  <c r="N79" i="2"/>
  <c r="N100" i="2"/>
  <c r="N86" i="2"/>
  <c r="N92" i="2"/>
  <c r="N93" i="2"/>
  <c r="N72" i="2"/>
  <c r="N98" i="2"/>
  <c r="N75" i="2"/>
  <c r="N94" i="2"/>
  <c r="N82" i="2"/>
  <c r="N91" i="2"/>
  <c r="N81" i="2"/>
  <c r="N112" i="2"/>
  <c r="N113" i="2"/>
  <c r="N109" i="2"/>
  <c r="N4" i="2"/>
  <c r="L111" i="2" l="1"/>
  <c r="N111" i="2" l="1"/>
</calcChain>
</file>

<file path=xl/comments1.xml><?xml version="1.0" encoding="utf-8"?>
<comments xmlns="http://schemas.openxmlformats.org/spreadsheetml/2006/main">
  <authors>
    <author>kefyalew</author>
  </authors>
  <commentList>
    <comment ref="Q52" authorId="0" shapeId="0">
      <text>
        <r>
          <rPr>
            <b/>
            <sz val="9"/>
            <color indexed="81"/>
            <rFont val="Tahoma"/>
            <family val="2"/>
          </rPr>
          <t>kefyalew:</t>
        </r>
        <r>
          <rPr>
            <sz val="9"/>
            <color indexed="81"/>
            <rFont val="Tahoma"/>
            <family val="2"/>
          </rPr>
          <t xml:space="preserve">
Dani edited to 10%. The report was 15%</t>
        </r>
      </text>
    </comment>
  </commentList>
</comments>
</file>

<file path=xl/sharedStrings.xml><?xml version="1.0" encoding="utf-8"?>
<sst xmlns="http://schemas.openxmlformats.org/spreadsheetml/2006/main" count="828" uniqueCount="358">
  <si>
    <t>Amhara</t>
  </si>
  <si>
    <t>E/Gojam</t>
  </si>
  <si>
    <t>Goncha Siso Enesie</t>
  </si>
  <si>
    <t>N/ Gonder</t>
  </si>
  <si>
    <t>E/Belesa</t>
  </si>
  <si>
    <t>Tselemet</t>
  </si>
  <si>
    <t>W/Belesa</t>
  </si>
  <si>
    <t>N/ Shewa</t>
  </si>
  <si>
    <t>Asagrt</t>
  </si>
  <si>
    <t>Mojana Wodera</t>
  </si>
  <si>
    <t>Gidan</t>
  </si>
  <si>
    <t>Mekit</t>
  </si>
  <si>
    <t>Raya Kobo</t>
  </si>
  <si>
    <t>Oromo</t>
  </si>
  <si>
    <t>Dawachefa</t>
  </si>
  <si>
    <t>Jilie Timuga</t>
  </si>
  <si>
    <t>Desie Zuria</t>
  </si>
  <si>
    <t>Mehal Saint</t>
  </si>
  <si>
    <t>Tehuledere</t>
  </si>
  <si>
    <t>Woreillu</t>
  </si>
  <si>
    <t>Oromia</t>
  </si>
  <si>
    <t>Bale</t>
  </si>
  <si>
    <t>D/Mena</t>
  </si>
  <si>
    <t>Harena Buluk</t>
  </si>
  <si>
    <t>Borena</t>
  </si>
  <si>
    <t>Galane</t>
  </si>
  <si>
    <t>E/ Harerge</t>
  </si>
  <si>
    <t>Gola Oda</t>
  </si>
  <si>
    <t>Gurawa</t>
  </si>
  <si>
    <t>Jarso</t>
  </si>
  <si>
    <t>Meta</t>
  </si>
  <si>
    <t>Guji</t>
  </si>
  <si>
    <t>Qoricha</t>
  </si>
  <si>
    <t>Saba Boru</t>
  </si>
  <si>
    <t>Jida</t>
  </si>
  <si>
    <t>W/ Arsi</t>
  </si>
  <si>
    <t>Sirraro</t>
  </si>
  <si>
    <t>Oda Bultum</t>
  </si>
  <si>
    <t>SNNPR</t>
  </si>
  <si>
    <t>Dawero</t>
  </si>
  <si>
    <t>Gena bosa</t>
  </si>
  <si>
    <t>Denba gofa</t>
  </si>
  <si>
    <t>Kemba</t>
  </si>
  <si>
    <t>Zala</t>
  </si>
  <si>
    <t>Guraghe</t>
  </si>
  <si>
    <t>Meskan</t>
  </si>
  <si>
    <t>Hadiya</t>
  </si>
  <si>
    <t>Gibe</t>
  </si>
  <si>
    <t>Gombora</t>
  </si>
  <si>
    <t>KT</t>
  </si>
  <si>
    <t>Hadero Tunto</t>
  </si>
  <si>
    <t>Tembaro</t>
  </si>
  <si>
    <t>Segen</t>
  </si>
  <si>
    <t>Amaro</t>
  </si>
  <si>
    <t>Burji</t>
  </si>
  <si>
    <t>Sidama</t>
  </si>
  <si>
    <t>Bona zuriya</t>
  </si>
  <si>
    <t>Lock abaya</t>
  </si>
  <si>
    <t>Wolaita</t>
  </si>
  <si>
    <t>Humbo</t>
  </si>
  <si>
    <t>Offa</t>
  </si>
  <si>
    <t>Tigray</t>
  </si>
  <si>
    <t>Central</t>
  </si>
  <si>
    <t>Adwa</t>
  </si>
  <si>
    <t>Ahferom</t>
  </si>
  <si>
    <t>Mereb-leke</t>
  </si>
  <si>
    <t>T/maichew</t>
  </si>
  <si>
    <t>Werileke</t>
  </si>
  <si>
    <t>South Eastern</t>
  </si>
  <si>
    <t>Enderta</t>
  </si>
  <si>
    <t>H/wajrat</t>
  </si>
  <si>
    <t>Southern</t>
  </si>
  <si>
    <t>Emba-Alaje</t>
  </si>
  <si>
    <t>Region</t>
  </si>
  <si>
    <t>Zone</t>
  </si>
  <si>
    <t>Woreda</t>
  </si>
  <si>
    <t>Scheme Name</t>
  </si>
  <si>
    <t>Scheme Type</t>
  </si>
  <si>
    <t>Command Area (Ha)</t>
  </si>
  <si>
    <t>Aderkayna</t>
  </si>
  <si>
    <t>Diversion</t>
  </si>
  <si>
    <t>Amid</t>
  </si>
  <si>
    <t>Burka</t>
  </si>
  <si>
    <t>Gobu-4</t>
  </si>
  <si>
    <t>Spate</t>
  </si>
  <si>
    <t>Gobu-3</t>
  </si>
  <si>
    <t>Sherif</t>
  </si>
  <si>
    <t>Adikerakiro</t>
  </si>
  <si>
    <t>Daero(Belesa)</t>
  </si>
  <si>
    <t>Mai-tsahlo</t>
  </si>
  <si>
    <t>Amtu</t>
  </si>
  <si>
    <t>Gulana</t>
  </si>
  <si>
    <t>Keskash</t>
  </si>
  <si>
    <t>Bereda Lencha</t>
  </si>
  <si>
    <t>Hargetti Tirtiro</t>
  </si>
  <si>
    <t>Karra Horda</t>
  </si>
  <si>
    <t>Kercha Dewa</t>
  </si>
  <si>
    <t>Pump</t>
  </si>
  <si>
    <t>Kojo'a Cheketa</t>
  </si>
  <si>
    <t>Korobo</t>
  </si>
  <si>
    <t>Langano</t>
  </si>
  <si>
    <t xml:space="preserve">Welmel </t>
  </si>
  <si>
    <t>Welmel Tika</t>
  </si>
  <si>
    <t xml:space="preserve">Agam Wuha </t>
  </si>
  <si>
    <t xml:space="preserve">Ambo Wuha  </t>
  </si>
  <si>
    <t>Bahir libo</t>
  </si>
  <si>
    <t xml:space="preserve">Cheleka  </t>
  </si>
  <si>
    <t xml:space="preserve">Eyela-2  </t>
  </si>
  <si>
    <t>S/wollo</t>
  </si>
  <si>
    <t xml:space="preserve">Jeram </t>
  </si>
  <si>
    <t xml:space="preserve">Sedyni  </t>
  </si>
  <si>
    <t>Shema Matebia</t>
  </si>
  <si>
    <t>Yejertie</t>
  </si>
  <si>
    <t>Bisho</t>
  </si>
  <si>
    <t>Chancho</t>
  </si>
  <si>
    <t>Gomboloza</t>
  </si>
  <si>
    <t>Guder</t>
  </si>
  <si>
    <t>Koshere</t>
  </si>
  <si>
    <t>Menisa</t>
  </si>
  <si>
    <t>Otora</t>
  </si>
  <si>
    <t>Simbita</t>
  </si>
  <si>
    <t>Shapa</t>
  </si>
  <si>
    <t>Adeyi</t>
  </si>
  <si>
    <t>Damin leman</t>
  </si>
  <si>
    <t>Ifabas</t>
  </si>
  <si>
    <t>Kelatie</t>
  </si>
  <si>
    <t>Kura Meta</t>
  </si>
  <si>
    <t>Laga Arba</t>
  </si>
  <si>
    <t>Oda Racha</t>
  </si>
  <si>
    <t>Gereb Fyaye</t>
  </si>
  <si>
    <t>Misrar Teli</t>
  </si>
  <si>
    <t>Ruba chimiti</t>
  </si>
  <si>
    <t>Baekel</t>
  </si>
  <si>
    <t>Mai-auso</t>
  </si>
  <si>
    <t>Ateba-1</t>
  </si>
  <si>
    <t>Ateba-2</t>
  </si>
  <si>
    <t>Awajo</t>
  </si>
  <si>
    <t>Azuwary-1</t>
  </si>
  <si>
    <t>Azuwary-2</t>
  </si>
  <si>
    <t>Kalu</t>
  </si>
  <si>
    <t>Kele bawaye</t>
  </si>
  <si>
    <t>Awaye nemicha</t>
  </si>
  <si>
    <t>Argada</t>
  </si>
  <si>
    <t>Gota</t>
  </si>
  <si>
    <t>Lintala</t>
  </si>
  <si>
    <t>Baliya</t>
  </si>
  <si>
    <t>Worza</t>
  </si>
  <si>
    <t>Delbena</t>
  </si>
  <si>
    <t>Goche jib</t>
  </si>
  <si>
    <t>Gordena</t>
  </si>
  <si>
    <t>Sosa</t>
  </si>
  <si>
    <t xml:space="preserve">Dagabir </t>
  </si>
  <si>
    <t xml:space="preserve">Gereb-maitsedo </t>
  </si>
  <si>
    <t xml:space="preserve">Mariam Debregelila </t>
  </si>
  <si>
    <t xml:space="preserve">Gereb-da-giorgis </t>
  </si>
  <si>
    <t>Halaba</t>
  </si>
  <si>
    <t xml:space="preserve">Central Gonder </t>
  </si>
  <si>
    <t>Habru</t>
  </si>
  <si>
    <t>Mena Dawucho</t>
  </si>
  <si>
    <t>Hota</t>
  </si>
  <si>
    <t>Tena</t>
  </si>
  <si>
    <t>Mancha</t>
  </si>
  <si>
    <t>Shashego &amp; Angacha</t>
  </si>
  <si>
    <t>Borkena Terefo</t>
  </si>
  <si>
    <t>Wondo</t>
  </si>
  <si>
    <t>Huse mahndra</t>
  </si>
  <si>
    <t>Ledi cheketa</t>
  </si>
  <si>
    <t>Lega chiro</t>
  </si>
  <si>
    <t>Taltele</t>
  </si>
  <si>
    <t>Berbere</t>
  </si>
  <si>
    <t>Rophi Sinqa</t>
  </si>
  <si>
    <t>Laku</t>
  </si>
  <si>
    <t>Gemechise</t>
  </si>
  <si>
    <t>Melka</t>
  </si>
  <si>
    <t>Kimbibit</t>
  </si>
  <si>
    <t>Korwuha</t>
  </si>
  <si>
    <t>M/Belo</t>
  </si>
  <si>
    <t>Misili</t>
  </si>
  <si>
    <t>kurfe chele</t>
  </si>
  <si>
    <t>Afran Kalo</t>
  </si>
  <si>
    <t>Lega Kolu</t>
  </si>
  <si>
    <t>Aleltu</t>
  </si>
  <si>
    <t xml:space="preserve">Hirpa Giristu </t>
  </si>
  <si>
    <t>Lega Gimbi</t>
  </si>
  <si>
    <t>Hidha Sombo</t>
  </si>
  <si>
    <t>Spring</t>
  </si>
  <si>
    <t>Mai tsedino</t>
  </si>
  <si>
    <t>K/Temben</t>
  </si>
  <si>
    <t>Midmar</t>
  </si>
  <si>
    <t>Zemara</t>
  </si>
  <si>
    <t>Gurangure</t>
  </si>
  <si>
    <t>Gebene</t>
  </si>
  <si>
    <t>Naeder Adet</t>
  </si>
  <si>
    <t>S/Samre</t>
  </si>
  <si>
    <t>Toni</t>
  </si>
  <si>
    <t>Goffa</t>
  </si>
  <si>
    <t>Soro</t>
  </si>
  <si>
    <t>Ajacho</t>
  </si>
  <si>
    <t>Bolola</t>
  </si>
  <si>
    <t>Dinka</t>
  </si>
  <si>
    <t>Kinfaz Begela</t>
  </si>
  <si>
    <t>Doba</t>
  </si>
  <si>
    <t>Arsi</t>
  </si>
  <si>
    <t>Shenan Kollu</t>
  </si>
  <si>
    <t>Loma</t>
  </si>
  <si>
    <t>Deramalo</t>
  </si>
  <si>
    <t>Melka Halake</t>
  </si>
  <si>
    <t>Kacha bira</t>
  </si>
  <si>
    <t>Bensa</t>
  </si>
  <si>
    <t>Seger adilo</t>
  </si>
  <si>
    <t>U/D Tsehay</t>
  </si>
  <si>
    <t>Gelada</t>
  </si>
  <si>
    <t>Oda Janata</t>
  </si>
  <si>
    <t xml:space="preserve">Gamo </t>
  </si>
  <si>
    <t>Workie</t>
  </si>
  <si>
    <t>Wangur</t>
  </si>
  <si>
    <t>PASIDP-II</t>
  </si>
  <si>
    <t>Beneficiary Female (HHs)</t>
  </si>
  <si>
    <t>Phase</t>
  </si>
  <si>
    <t>No</t>
  </si>
  <si>
    <t>Beneficiary Total (HHs)</t>
  </si>
  <si>
    <t>Beneficiary Male (HHs)</t>
  </si>
  <si>
    <t>Golina-2</t>
  </si>
  <si>
    <t>Borkena Saki</t>
  </si>
  <si>
    <t>Artuma fursi</t>
  </si>
  <si>
    <t>N/Wollo</t>
  </si>
  <si>
    <t>Sewer-3</t>
  </si>
  <si>
    <t>Argoba</t>
  </si>
  <si>
    <t>Werebabu</t>
  </si>
  <si>
    <t>Cheretiy-2</t>
  </si>
  <si>
    <t xml:space="preserve">Mayes-1 </t>
  </si>
  <si>
    <t>Mayes-2</t>
  </si>
  <si>
    <t>Kebele</t>
  </si>
  <si>
    <t>Goga</t>
  </si>
  <si>
    <t>Tebtebita</t>
  </si>
  <si>
    <t>Filiklik</t>
  </si>
  <si>
    <t>Ashker Terara</t>
  </si>
  <si>
    <t>Asuagary</t>
  </si>
  <si>
    <t>Baja Ferfer</t>
  </si>
  <si>
    <t>Dawacho</t>
  </si>
  <si>
    <t>09/Barjano</t>
  </si>
  <si>
    <t>03</t>
  </si>
  <si>
    <t>Adimihret</t>
  </si>
  <si>
    <t>Ateba &amp; Negadie Meshageria</t>
  </si>
  <si>
    <t>Tamo</t>
  </si>
  <si>
    <t>Wodera</t>
  </si>
  <si>
    <t xml:space="preserve">Feres Megalebiya and Zub Amba </t>
  </si>
  <si>
    <t>Gola Halo</t>
  </si>
  <si>
    <t>maserote</t>
  </si>
  <si>
    <t xml:space="preserve">Robit </t>
  </si>
  <si>
    <t>Jarota</t>
  </si>
  <si>
    <t>05 (Hujera)</t>
  </si>
  <si>
    <t xml:space="preserve"> Afaf  </t>
  </si>
  <si>
    <t>Chibina</t>
  </si>
  <si>
    <t>Bishae Eideda</t>
  </si>
  <si>
    <t xml:space="preserve">Girana </t>
  </si>
  <si>
    <t>Didini</t>
  </si>
  <si>
    <t>01 &amp; 031</t>
  </si>
  <si>
    <t>Balchi</t>
  </si>
  <si>
    <t>Alegeta</t>
  </si>
  <si>
    <t>Didin</t>
  </si>
  <si>
    <t>17 kebele</t>
  </si>
  <si>
    <t>12/Challi</t>
  </si>
  <si>
    <t>017 dollo and 018 kulbi</t>
  </si>
  <si>
    <t>Gobera</t>
  </si>
  <si>
    <t>Abicho</t>
  </si>
  <si>
    <t xml:space="preserve">Challi </t>
  </si>
  <si>
    <t>X_Coordinate</t>
  </si>
  <si>
    <t>Y_Coordinate</t>
  </si>
  <si>
    <t>W/ Harerge</t>
  </si>
  <si>
    <t>Bahima-Harchuma</t>
  </si>
  <si>
    <t>Cheketa</t>
  </si>
  <si>
    <t>Hirba</t>
  </si>
  <si>
    <t>Melka Amana</t>
  </si>
  <si>
    <t>Sodu Welmal and Anole</t>
  </si>
  <si>
    <t>Ergensaache</t>
  </si>
  <si>
    <t>Wayo/Wodato</t>
  </si>
  <si>
    <t xml:space="preserve">Hargeti &amp; Tirtiro </t>
  </si>
  <si>
    <t>Oda Jeneta</t>
  </si>
  <si>
    <t>Badesa</t>
  </si>
  <si>
    <t xml:space="preserve">Burka Misoma </t>
  </si>
  <si>
    <t>Kurfechele Keb1</t>
  </si>
  <si>
    <t>Misil</t>
  </si>
  <si>
    <t>Meyu Muluke</t>
  </si>
  <si>
    <t xml:space="preserve">G/Bordode </t>
  </si>
  <si>
    <t>Miesso</t>
  </si>
  <si>
    <t>Huse/Aroji</t>
  </si>
  <si>
    <t>Bedesa Fugnan</t>
  </si>
  <si>
    <t>Husse Mender</t>
  </si>
  <si>
    <t>Orfo &amp; burimunless</t>
  </si>
  <si>
    <t>Orpho &amp; H/Adam</t>
  </si>
  <si>
    <t>Sakata#22</t>
  </si>
  <si>
    <t>Melkam Walenso harebafeno</t>
  </si>
  <si>
    <t>Hara</t>
  </si>
  <si>
    <t>Rophi Sinxa</t>
  </si>
  <si>
    <t>Gimbi Kerensa</t>
  </si>
  <si>
    <t>Tiku Koruha</t>
  </si>
  <si>
    <t>Nesir Godet</t>
  </si>
  <si>
    <t>Siba-Serti</t>
  </si>
  <si>
    <t>Cheketa Kojo'a</t>
  </si>
  <si>
    <t xml:space="preserve">Qenticha &amp;Debaloko </t>
  </si>
  <si>
    <t>Marta Laysha</t>
  </si>
  <si>
    <t>Bazakoysa</t>
  </si>
  <si>
    <t>Gendo walcha</t>
  </si>
  <si>
    <t>Garsagarda</t>
  </si>
  <si>
    <t>Docha Dembele</t>
  </si>
  <si>
    <t>Zage</t>
  </si>
  <si>
    <t>Doema</t>
  </si>
  <si>
    <t>Anchabi</t>
  </si>
  <si>
    <t>Gebila</t>
  </si>
  <si>
    <t>Mikaelo</t>
  </si>
  <si>
    <t>Megacho</t>
  </si>
  <si>
    <t>Habichona Adiyana</t>
  </si>
  <si>
    <t>Hawera</t>
  </si>
  <si>
    <t>West Badewacho</t>
  </si>
  <si>
    <t>Harche</t>
  </si>
  <si>
    <t>Gelbena Tunto</t>
  </si>
  <si>
    <t>Walana</t>
  </si>
  <si>
    <t xml:space="preserve"> Bidika &amp; Adancho </t>
  </si>
  <si>
    <t>Belela`</t>
  </si>
  <si>
    <t>Kele</t>
  </si>
  <si>
    <t>Goche</t>
  </si>
  <si>
    <t>segers and Denbi</t>
  </si>
  <si>
    <t>Awoyeodola</t>
  </si>
  <si>
    <t>Chalbesa</t>
  </si>
  <si>
    <t>Bala</t>
  </si>
  <si>
    <t>Kindo koysha</t>
  </si>
  <si>
    <t>Molticho</t>
  </si>
  <si>
    <t>Dekeya</t>
  </si>
  <si>
    <t>Gedeo</t>
  </si>
  <si>
    <t>Dijo Weira</t>
  </si>
  <si>
    <t>Getabona arfayde</t>
  </si>
  <si>
    <t>Konsa/Karate zuria</t>
  </si>
  <si>
    <t>Adisalem</t>
  </si>
  <si>
    <t>Hoyya-Medeb</t>
  </si>
  <si>
    <t>Wuhdet</t>
  </si>
  <si>
    <t>Haftom</t>
  </si>
  <si>
    <t>Wuhdt</t>
  </si>
  <si>
    <t>Adi-hedem</t>
  </si>
  <si>
    <t>Arato</t>
  </si>
  <si>
    <t>Mai-Alem</t>
  </si>
  <si>
    <t>Mahbere-genet</t>
  </si>
  <si>
    <t>Hintalo</t>
  </si>
  <si>
    <t>Muja</t>
  </si>
  <si>
    <t>Metekel</t>
  </si>
  <si>
    <t>Tekh'a</t>
  </si>
  <si>
    <t xml:space="preserve">Waza-Adi
Awuna
</t>
  </si>
  <si>
    <t>Metkel</t>
  </si>
  <si>
    <t>Laelay-Hidug</t>
  </si>
  <si>
    <t>Meda Bilisuma</t>
  </si>
  <si>
    <t>Contract Agreement Cost (ETB)</t>
  </si>
  <si>
    <t>Construction Status Until Sene 30-2012</t>
  </si>
  <si>
    <t xml:space="preserve"> Construction Started Year (e.c)</t>
  </si>
  <si>
    <t>Gardamarta</t>
  </si>
  <si>
    <t>Gerese</t>
  </si>
  <si>
    <t>Dable Otora</t>
  </si>
  <si>
    <t>Gora Hido</t>
  </si>
  <si>
    <t>G/hiddo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</si>
</sst>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.5"/>
      <name val="Times New Roman"/>
      <family val="1"/>
    </font>
    <font>
      <sz val="8"/>
      <name val="Times New Roman"/>
      <family val="1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43" fontId="5" fillId="2" borderId="0" xfId="1" applyFont="1" applyFill="1" applyBorder="1"/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center" wrapText="1"/>
    </xf>
    <xf numFmtId="1" fontId="3" fillId="2" borderId="1" xfId="0" applyNumberFormat="1" applyFont="1" applyFill="1" applyBorder="1"/>
    <xf numFmtId="1" fontId="8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1" fontId="3" fillId="2" borderId="1" xfId="0" applyNumberFormat="1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2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12" fillId="2" borderId="1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0" fillId="2" borderId="0" xfId="0" applyFont="1" applyFill="1"/>
    <xf numFmtId="0" fontId="10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7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4" sqref="A4"/>
      <selection pane="bottomRight" activeCell="W30" sqref="W30"/>
    </sheetView>
  </sheetViews>
  <sheetFormatPr defaultColWidth="9.140625" defaultRowHeight="15.75" x14ac:dyDescent="0.25"/>
  <cols>
    <col min="1" max="1" width="4.140625" style="7" customWidth="1"/>
    <col min="2" max="2" width="10.7109375" style="7" customWidth="1"/>
    <col min="3" max="3" width="10" style="7" customWidth="1"/>
    <col min="4" max="4" width="14.5703125" style="7" customWidth="1"/>
    <col min="5" max="5" width="18.140625" style="7" customWidth="1"/>
    <col min="6" max="6" width="23.7109375" style="7" customWidth="1"/>
    <col min="7" max="7" width="18.5703125" style="7" bestFit="1" customWidth="1"/>
    <col min="8" max="8" width="16.28515625" style="7" bestFit="1" customWidth="1"/>
    <col min="9" max="9" width="12" style="7" customWidth="1"/>
    <col min="10" max="10" width="11.7109375" style="7" bestFit="1" customWidth="1"/>
    <col min="11" max="12" width="11.140625" style="8" bestFit="1" customWidth="1"/>
    <col min="13" max="13" width="11.28515625" style="8" bestFit="1" customWidth="1"/>
    <col min="14" max="14" width="11.140625" style="8" bestFit="1" customWidth="1"/>
    <col min="15" max="15" width="11.7109375" style="7" customWidth="1"/>
    <col min="16" max="16" width="21" style="9" bestFit="1" customWidth="1"/>
    <col min="17" max="17" width="18.28515625" style="7" customWidth="1"/>
    <col min="18" max="18" width="13.42578125" style="7" bestFit="1" customWidth="1"/>
    <col min="19" max="19" width="14.28515625" style="7" bestFit="1" customWidth="1"/>
    <col min="20" max="20" width="9.140625" style="7"/>
    <col min="21" max="21" width="13.5703125" style="7" bestFit="1" customWidth="1"/>
    <col min="22" max="16384" width="9.140625" style="7"/>
  </cols>
  <sheetData>
    <row r="1" spans="1:17" s="6" customFormat="1" ht="38.25" x14ac:dyDescent="0.25">
      <c r="A1" s="16" t="s">
        <v>219</v>
      </c>
      <c r="B1" s="16" t="s">
        <v>218</v>
      </c>
      <c r="C1" s="16" t="s">
        <v>73</v>
      </c>
      <c r="D1" s="16" t="s">
        <v>74</v>
      </c>
      <c r="E1" s="16" t="s">
        <v>75</v>
      </c>
      <c r="F1" s="16" t="s">
        <v>232</v>
      </c>
      <c r="G1" s="16" t="s">
        <v>76</v>
      </c>
      <c r="H1" s="16" t="s">
        <v>267</v>
      </c>
      <c r="I1" s="16" t="s">
        <v>268</v>
      </c>
      <c r="J1" s="16" t="s">
        <v>77</v>
      </c>
      <c r="K1" s="16" t="s">
        <v>78</v>
      </c>
      <c r="L1" s="16" t="s">
        <v>221</v>
      </c>
      <c r="M1" s="16" t="s">
        <v>217</v>
      </c>
      <c r="N1" s="16" t="s">
        <v>220</v>
      </c>
      <c r="O1" s="16" t="s">
        <v>352</v>
      </c>
      <c r="P1" s="16" t="s">
        <v>350</v>
      </c>
      <c r="Q1" s="16" t="s">
        <v>351</v>
      </c>
    </row>
    <row r="2" spans="1:17" ht="15.75" customHeight="1" x14ac:dyDescent="0.25">
      <c r="A2" s="17">
        <v>1</v>
      </c>
      <c r="B2" s="17" t="s">
        <v>216</v>
      </c>
      <c r="C2" s="17" t="s">
        <v>0</v>
      </c>
      <c r="D2" s="17" t="s">
        <v>156</v>
      </c>
      <c r="E2" s="17" t="s">
        <v>4</v>
      </c>
      <c r="F2" s="10" t="s">
        <v>233</v>
      </c>
      <c r="G2" s="17" t="s">
        <v>105</v>
      </c>
      <c r="H2" s="18">
        <v>411036</v>
      </c>
      <c r="I2" s="18">
        <v>1376602</v>
      </c>
      <c r="J2" s="17" t="s">
        <v>80</v>
      </c>
      <c r="K2" s="4">
        <v>120</v>
      </c>
      <c r="L2" s="19">
        <v>190</v>
      </c>
      <c r="M2" s="19">
        <v>45</v>
      </c>
      <c r="N2" s="19">
        <f>SUM(L2:M2)</f>
        <v>235</v>
      </c>
      <c r="O2" s="19">
        <v>2010</v>
      </c>
      <c r="P2" s="20">
        <f>25242105.55</f>
        <v>25242105.550000001</v>
      </c>
      <c r="Q2" s="21">
        <v>100</v>
      </c>
    </row>
    <row r="3" spans="1:17" ht="15.75" customHeight="1" x14ac:dyDescent="0.25">
      <c r="A3" s="17">
        <v>2</v>
      </c>
      <c r="B3" s="17" t="s">
        <v>216</v>
      </c>
      <c r="C3" s="17" t="s">
        <v>0</v>
      </c>
      <c r="D3" s="17" t="s">
        <v>156</v>
      </c>
      <c r="E3" s="17" t="s">
        <v>200</v>
      </c>
      <c r="F3" s="10" t="s">
        <v>235</v>
      </c>
      <c r="G3" s="17" t="s">
        <v>104</v>
      </c>
      <c r="H3" s="22">
        <v>385402</v>
      </c>
      <c r="I3" s="22">
        <v>1394924</v>
      </c>
      <c r="J3" s="17" t="s">
        <v>80</v>
      </c>
      <c r="K3" s="4">
        <v>123</v>
      </c>
      <c r="L3" s="19">
        <v>210</v>
      </c>
      <c r="M3" s="19">
        <v>57</v>
      </c>
      <c r="N3" s="19">
        <f>SUM(L3:M3)</f>
        <v>267</v>
      </c>
      <c r="O3" s="19">
        <v>2010</v>
      </c>
      <c r="P3" s="20">
        <f>18842490.1</f>
        <v>18842490.100000001</v>
      </c>
      <c r="Q3" s="21">
        <v>100</v>
      </c>
    </row>
    <row r="4" spans="1:17" ht="15.75" customHeight="1" x14ac:dyDescent="0.25">
      <c r="A4" s="17">
        <v>3</v>
      </c>
      <c r="B4" s="17" t="s">
        <v>216</v>
      </c>
      <c r="C4" s="17" t="s">
        <v>0</v>
      </c>
      <c r="D4" s="17" t="s">
        <v>156</v>
      </c>
      <c r="E4" s="17" t="s">
        <v>200</v>
      </c>
      <c r="F4" s="10" t="s">
        <v>234</v>
      </c>
      <c r="G4" s="17" t="s">
        <v>79</v>
      </c>
      <c r="H4" s="18">
        <v>384727</v>
      </c>
      <c r="I4" s="18">
        <v>1395757</v>
      </c>
      <c r="J4" s="17" t="s">
        <v>80</v>
      </c>
      <c r="K4" s="4">
        <v>240</v>
      </c>
      <c r="L4" s="19">
        <v>256</v>
      </c>
      <c r="M4" s="19">
        <v>64</v>
      </c>
      <c r="N4" s="19">
        <f>SUM(L4:M4)</f>
        <v>320</v>
      </c>
      <c r="O4" s="19">
        <v>2009</v>
      </c>
      <c r="P4" s="20">
        <f>30486705.9535</f>
        <v>30486705.953499999</v>
      </c>
      <c r="Q4" s="21">
        <v>100</v>
      </c>
    </row>
    <row r="5" spans="1:17" ht="15.75" customHeight="1" x14ac:dyDescent="0.25">
      <c r="A5" s="17">
        <v>4</v>
      </c>
      <c r="B5" s="17" t="s">
        <v>216</v>
      </c>
      <c r="C5" s="17" t="s">
        <v>0</v>
      </c>
      <c r="D5" s="17" t="s">
        <v>156</v>
      </c>
      <c r="E5" s="17" t="s">
        <v>6</v>
      </c>
      <c r="F5" s="10" t="s">
        <v>236</v>
      </c>
      <c r="G5" s="17" t="s">
        <v>160</v>
      </c>
      <c r="H5" s="22">
        <v>379074</v>
      </c>
      <c r="I5" s="22">
        <v>1368157</v>
      </c>
      <c r="J5" s="17" t="s">
        <v>80</v>
      </c>
      <c r="K5" s="23">
        <v>400</v>
      </c>
      <c r="L5" s="4">
        <v>452</v>
      </c>
      <c r="M5" s="4">
        <v>113</v>
      </c>
      <c r="N5" s="19">
        <v>565</v>
      </c>
      <c r="O5" s="19">
        <v>2011</v>
      </c>
      <c r="P5" s="20">
        <f>62805867.56</f>
        <v>62805867.560000002</v>
      </c>
      <c r="Q5" s="21">
        <v>46.8</v>
      </c>
    </row>
    <row r="6" spans="1:17" ht="15.75" customHeight="1" x14ac:dyDescent="0.25">
      <c r="A6" s="17">
        <v>5</v>
      </c>
      <c r="B6" s="17" t="s">
        <v>216</v>
      </c>
      <c r="C6" s="17" t="s">
        <v>0</v>
      </c>
      <c r="D6" s="17" t="s">
        <v>156</v>
      </c>
      <c r="E6" s="17" t="s">
        <v>6</v>
      </c>
      <c r="F6" s="10" t="s">
        <v>237</v>
      </c>
      <c r="G6" s="17" t="s">
        <v>159</v>
      </c>
      <c r="H6" s="22">
        <v>376763</v>
      </c>
      <c r="I6" s="22">
        <v>1384619</v>
      </c>
      <c r="J6" s="17" t="s">
        <v>80</v>
      </c>
      <c r="K6" s="23">
        <v>471</v>
      </c>
      <c r="L6" s="4">
        <v>515</v>
      </c>
      <c r="M6" s="4">
        <v>131</v>
      </c>
      <c r="N6" s="19">
        <v>646</v>
      </c>
      <c r="O6" s="19">
        <v>2011</v>
      </c>
      <c r="P6" s="20">
        <f>94895605.05</f>
        <v>94895605.049999997</v>
      </c>
      <c r="Q6" s="21">
        <v>49.51</v>
      </c>
    </row>
    <row r="7" spans="1:17" ht="15.75" customHeight="1" x14ac:dyDescent="0.25">
      <c r="A7" s="17">
        <v>6</v>
      </c>
      <c r="B7" s="17" t="s">
        <v>216</v>
      </c>
      <c r="C7" s="17" t="s">
        <v>0</v>
      </c>
      <c r="D7" s="17" t="s">
        <v>156</v>
      </c>
      <c r="E7" s="17" t="s">
        <v>6</v>
      </c>
      <c r="F7" s="10" t="s">
        <v>238</v>
      </c>
      <c r="G7" s="17" t="s">
        <v>103</v>
      </c>
      <c r="H7" s="18">
        <v>378345</v>
      </c>
      <c r="I7" s="18">
        <v>1361607</v>
      </c>
      <c r="J7" s="17" t="s">
        <v>80</v>
      </c>
      <c r="K7" s="4">
        <v>90</v>
      </c>
      <c r="L7" s="19">
        <v>360</v>
      </c>
      <c r="M7" s="19">
        <v>90</v>
      </c>
      <c r="N7" s="19">
        <f>SUM(L7:M7)</f>
        <v>450</v>
      </c>
      <c r="O7" s="19">
        <v>2010</v>
      </c>
      <c r="P7" s="20">
        <f>17501072.6</f>
        <v>17501072.600000001</v>
      </c>
      <c r="Q7" s="21">
        <v>100</v>
      </c>
    </row>
    <row r="8" spans="1:17" ht="15.75" customHeight="1" x14ac:dyDescent="0.25">
      <c r="A8" s="17">
        <v>7</v>
      </c>
      <c r="B8" s="17" t="s">
        <v>216</v>
      </c>
      <c r="C8" s="17" t="s">
        <v>0</v>
      </c>
      <c r="D8" s="17" t="s">
        <v>156</v>
      </c>
      <c r="E8" s="17" t="s">
        <v>6</v>
      </c>
      <c r="F8" s="10" t="s">
        <v>239</v>
      </c>
      <c r="G8" s="17" t="s">
        <v>158</v>
      </c>
      <c r="H8" s="22">
        <v>383239</v>
      </c>
      <c r="I8" s="22">
        <v>1355993</v>
      </c>
      <c r="J8" s="17" t="s">
        <v>80</v>
      </c>
      <c r="K8" s="4">
        <v>180</v>
      </c>
      <c r="L8" s="19">
        <v>309</v>
      </c>
      <c r="M8" s="19">
        <v>11</v>
      </c>
      <c r="N8" s="19">
        <v>320</v>
      </c>
      <c r="O8" s="19">
        <v>2009</v>
      </c>
      <c r="P8" s="20">
        <f>12260927.216</f>
        <v>12260927.216</v>
      </c>
      <c r="Q8" s="21">
        <v>100</v>
      </c>
    </row>
    <row r="9" spans="1:17" ht="15.75" customHeight="1" x14ac:dyDescent="0.25">
      <c r="A9" s="17">
        <v>8</v>
      </c>
      <c r="B9" s="17" t="s">
        <v>216</v>
      </c>
      <c r="C9" s="17" t="s">
        <v>0</v>
      </c>
      <c r="D9" s="17" t="s">
        <v>156</v>
      </c>
      <c r="E9" s="17" t="s">
        <v>6</v>
      </c>
      <c r="F9" s="10" t="s">
        <v>91</v>
      </c>
      <c r="G9" s="17" t="s">
        <v>91</v>
      </c>
      <c r="H9" s="18">
        <v>372554</v>
      </c>
      <c r="I9" s="18">
        <v>1364990</v>
      </c>
      <c r="J9" s="17" t="s">
        <v>80</v>
      </c>
      <c r="K9" s="4">
        <v>200</v>
      </c>
      <c r="L9" s="22">
        <v>368</v>
      </c>
      <c r="M9" s="19">
        <v>92</v>
      </c>
      <c r="N9" s="19">
        <v>460</v>
      </c>
      <c r="O9" s="19">
        <v>2009</v>
      </c>
      <c r="P9" s="20">
        <f>14807922.836</f>
        <v>14807922.835999999</v>
      </c>
      <c r="Q9" s="21">
        <v>100</v>
      </c>
    </row>
    <row r="10" spans="1:17" ht="15.75" customHeight="1" x14ac:dyDescent="0.25">
      <c r="A10" s="17">
        <v>9</v>
      </c>
      <c r="B10" s="17" t="s">
        <v>216</v>
      </c>
      <c r="C10" s="17" t="s">
        <v>0</v>
      </c>
      <c r="D10" s="2" t="s">
        <v>1</v>
      </c>
      <c r="E10" s="3" t="s">
        <v>2</v>
      </c>
      <c r="F10" s="24" t="s">
        <v>241</v>
      </c>
      <c r="G10" s="1" t="s">
        <v>138</v>
      </c>
      <c r="H10" s="22">
        <v>396285</v>
      </c>
      <c r="I10" s="22">
        <v>1204926</v>
      </c>
      <c r="J10" s="1" t="s">
        <v>80</v>
      </c>
      <c r="K10" s="4">
        <v>100</v>
      </c>
      <c r="L10" s="4">
        <v>437</v>
      </c>
      <c r="M10" s="4">
        <v>116</v>
      </c>
      <c r="N10" s="19">
        <f>SUM(L10:M10)</f>
        <v>553</v>
      </c>
      <c r="O10" s="19">
        <v>2011</v>
      </c>
      <c r="P10" s="20">
        <f>24881424.54</f>
        <v>24881424.539999999</v>
      </c>
      <c r="Q10" s="21">
        <v>100</v>
      </c>
    </row>
    <row r="11" spans="1:17" ht="15.75" customHeight="1" x14ac:dyDescent="0.25">
      <c r="A11" s="17">
        <v>10</v>
      </c>
      <c r="B11" s="17" t="s">
        <v>216</v>
      </c>
      <c r="C11" s="17" t="s">
        <v>0</v>
      </c>
      <c r="D11" s="2" t="s">
        <v>1</v>
      </c>
      <c r="E11" s="3" t="s">
        <v>2</v>
      </c>
      <c r="F11" s="25" t="s">
        <v>240</v>
      </c>
      <c r="G11" s="1" t="s">
        <v>137</v>
      </c>
      <c r="H11" s="22">
        <v>394216</v>
      </c>
      <c r="I11" s="22">
        <v>1198645</v>
      </c>
      <c r="J11" s="1" t="s">
        <v>80</v>
      </c>
      <c r="K11" s="4">
        <v>170</v>
      </c>
      <c r="L11" s="4">
        <v>200</v>
      </c>
      <c r="M11" s="4">
        <v>53</v>
      </c>
      <c r="N11" s="19">
        <f>SUM(L11:M11)</f>
        <v>253</v>
      </c>
      <c r="O11" s="19">
        <v>2011</v>
      </c>
      <c r="P11" s="20">
        <f>34304464.06</f>
        <v>34304464.060000002</v>
      </c>
      <c r="Q11" s="21">
        <v>48.55</v>
      </c>
    </row>
    <row r="12" spans="1:17" ht="15.75" customHeight="1" x14ac:dyDescent="0.25">
      <c r="A12" s="17">
        <v>11</v>
      </c>
      <c r="B12" s="17" t="s">
        <v>216</v>
      </c>
      <c r="C12" s="17" t="s">
        <v>0</v>
      </c>
      <c r="D12" s="17" t="s">
        <v>3</v>
      </c>
      <c r="E12" s="17" t="s">
        <v>5</v>
      </c>
      <c r="F12" s="10" t="s">
        <v>242</v>
      </c>
      <c r="G12" s="17" t="s">
        <v>134</v>
      </c>
      <c r="H12" s="22">
        <v>422602</v>
      </c>
      <c r="I12" s="22">
        <v>1479722</v>
      </c>
      <c r="J12" s="17" t="s">
        <v>80</v>
      </c>
      <c r="K12" s="4">
        <v>120</v>
      </c>
      <c r="L12" s="4">
        <v>203</v>
      </c>
      <c r="M12" s="4">
        <v>54</v>
      </c>
      <c r="N12" s="19">
        <f>SUM(L12:M12)</f>
        <v>257</v>
      </c>
      <c r="O12" s="19">
        <v>2011</v>
      </c>
      <c r="P12" s="20">
        <f>35801753.24</f>
        <v>35801753.240000002</v>
      </c>
      <c r="Q12" s="21">
        <v>32.619999999999997</v>
      </c>
    </row>
    <row r="13" spans="1:17" ht="15" x14ac:dyDescent="0.25">
      <c r="A13" s="17">
        <v>12</v>
      </c>
      <c r="B13" s="17" t="s">
        <v>216</v>
      </c>
      <c r="C13" s="17" t="s">
        <v>0</v>
      </c>
      <c r="D13" s="17" t="s">
        <v>3</v>
      </c>
      <c r="E13" s="17" t="s">
        <v>5</v>
      </c>
      <c r="F13" s="26" t="s">
        <v>243</v>
      </c>
      <c r="G13" s="17" t="s">
        <v>135</v>
      </c>
      <c r="H13" s="22">
        <v>430031</v>
      </c>
      <c r="I13" s="22">
        <v>1486656</v>
      </c>
      <c r="J13" s="17" t="s">
        <v>80</v>
      </c>
      <c r="K13" s="4">
        <v>75</v>
      </c>
      <c r="L13" s="4">
        <v>456</v>
      </c>
      <c r="M13" s="4">
        <v>121</v>
      </c>
      <c r="N13" s="19">
        <f>SUM(L13:M13)</f>
        <v>577</v>
      </c>
      <c r="O13" s="19">
        <v>2011</v>
      </c>
      <c r="P13" s="20">
        <f>40577814.45</f>
        <v>40577814.450000003</v>
      </c>
      <c r="Q13" s="21">
        <v>31.9</v>
      </c>
    </row>
    <row r="14" spans="1:17" ht="15.75" customHeight="1" x14ac:dyDescent="0.25">
      <c r="A14" s="17">
        <v>13</v>
      </c>
      <c r="B14" s="17" t="s">
        <v>216</v>
      </c>
      <c r="C14" s="17" t="s">
        <v>0</v>
      </c>
      <c r="D14" s="17" t="s">
        <v>7</v>
      </c>
      <c r="E14" s="17" t="s">
        <v>8</v>
      </c>
      <c r="F14" s="10" t="s">
        <v>244</v>
      </c>
      <c r="G14" s="17" t="s">
        <v>90</v>
      </c>
      <c r="H14" s="22">
        <v>565337</v>
      </c>
      <c r="I14" s="22">
        <v>1035688</v>
      </c>
      <c r="J14" s="17" t="s">
        <v>80</v>
      </c>
      <c r="K14" s="4">
        <v>180</v>
      </c>
      <c r="L14" s="19">
        <v>320</v>
      </c>
      <c r="M14" s="19">
        <v>80</v>
      </c>
      <c r="N14" s="19">
        <v>400</v>
      </c>
      <c r="O14" s="19">
        <v>2009</v>
      </c>
      <c r="P14" s="20">
        <f>23028242.942</f>
        <v>23028242.942000002</v>
      </c>
      <c r="Q14" s="21">
        <v>100</v>
      </c>
    </row>
    <row r="15" spans="1:17" ht="15.75" customHeight="1" x14ac:dyDescent="0.25">
      <c r="A15" s="17">
        <v>14</v>
      </c>
      <c r="B15" s="17" t="s">
        <v>216</v>
      </c>
      <c r="C15" s="17" t="s">
        <v>0</v>
      </c>
      <c r="D15" s="17" t="s">
        <v>7</v>
      </c>
      <c r="E15" s="17" t="s">
        <v>9</v>
      </c>
      <c r="F15" s="26" t="s">
        <v>246</v>
      </c>
      <c r="G15" s="17" t="s">
        <v>92</v>
      </c>
      <c r="H15" s="22">
        <v>571955</v>
      </c>
      <c r="I15" s="22">
        <v>1101249</v>
      </c>
      <c r="J15" s="17" t="s">
        <v>80</v>
      </c>
      <c r="K15" s="4">
        <v>198</v>
      </c>
      <c r="L15" s="19">
        <v>336</v>
      </c>
      <c r="M15" s="19">
        <v>84</v>
      </c>
      <c r="N15" s="19">
        <v>420</v>
      </c>
      <c r="O15" s="19">
        <v>2009</v>
      </c>
      <c r="P15" s="20">
        <f>25160225.573</f>
        <v>25160225.572999999</v>
      </c>
      <c r="Q15" s="21">
        <v>100</v>
      </c>
    </row>
    <row r="16" spans="1:17" ht="15" x14ac:dyDescent="0.25">
      <c r="A16" s="17">
        <v>15</v>
      </c>
      <c r="B16" s="17" t="s">
        <v>216</v>
      </c>
      <c r="C16" s="17" t="s">
        <v>0</v>
      </c>
      <c r="D16" s="17" t="s">
        <v>7</v>
      </c>
      <c r="E16" s="17" t="s">
        <v>9</v>
      </c>
      <c r="F16" s="10" t="s">
        <v>245</v>
      </c>
      <c r="G16" s="17" t="s">
        <v>136</v>
      </c>
      <c r="H16" s="22">
        <v>576316</v>
      </c>
      <c r="I16" s="22">
        <v>1099721</v>
      </c>
      <c r="J16" s="17" t="s">
        <v>80</v>
      </c>
      <c r="K16" s="4">
        <v>107</v>
      </c>
      <c r="L16" s="4">
        <v>181</v>
      </c>
      <c r="M16" s="4">
        <v>48</v>
      </c>
      <c r="N16" s="19">
        <f t="shared" ref="N16:N38" si="0">SUM(L16:M16)</f>
        <v>229</v>
      </c>
      <c r="O16" s="19">
        <v>2011</v>
      </c>
      <c r="P16" s="20">
        <f>26590680.03</f>
        <v>26590680.030000001</v>
      </c>
      <c r="Q16" s="21">
        <v>78.64</v>
      </c>
    </row>
    <row r="17" spans="1:17" ht="15.75" customHeight="1" x14ac:dyDescent="0.25">
      <c r="A17" s="17">
        <v>16</v>
      </c>
      <c r="B17" s="17" t="s">
        <v>216</v>
      </c>
      <c r="C17" s="17" t="s">
        <v>0</v>
      </c>
      <c r="D17" s="10" t="s">
        <v>225</v>
      </c>
      <c r="E17" s="10" t="s">
        <v>10</v>
      </c>
      <c r="F17" s="10" t="s">
        <v>253</v>
      </c>
      <c r="G17" s="17" t="s">
        <v>107</v>
      </c>
      <c r="H17" s="22">
        <v>537892</v>
      </c>
      <c r="I17" s="22">
        <v>1322382</v>
      </c>
      <c r="J17" s="17" t="s">
        <v>80</v>
      </c>
      <c r="K17" s="4">
        <v>117</v>
      </c>
      <c r="L17" s="19">
        <v>201</v>
      </c>
      <c r="M17" s="19">
        <v>44</v>
      </c>
      <c r="N17" s="19">
        <f t="shared" si="0"/>
        <v>245</v>
      </c>
      <c r="O17" s="19">
        <v>2010</v>
      </c>
      <c r="P17" s="20">
        <f>20368044.45</f>
        <v>20368044.449999999</v>
      </c>
      <c r="Q17" s="21">
        <v>85.5</v>
      </c>
    </row>
    <row r="18" spans="1:17" ht="15.75" customHeight="1" x14ac:dyDescent="0.25">
      <c r="A18" s="17">
        <v>17</v>
      </c>
      <c r="B18" s="17" t="s">
        <v>216</v>
      </c>
      <c r="C18" s="17" t="s">
        <v>0</v>
      </c>
      <c r="D18" s="10" t="s">
        <v>225</v>
      </c>
      <c r="E18" s="10" t="s">
        <v>157</v>
      </c>
      <c r="F18" s="10" t="s">
        <v>255</v>
      </c>
      <c r="G18" s="17" t="s">
        <v>110</v>
      </c>
      <c r="H18" s="22">
        <v>576283</v>
      </c>
      <c r="I18" s="22">
        <v>1279436</v>
      </c>
      <c r="J18" s="17" t="s">
        <v>80</v>
      </c>
      <c r="K18" s="4">
        <v>154</v>
      </c>
      <c r="L18" s="19">
        <v>242</v>
      </c>
      <c r="M18" s="19">
        <v>53</v>
      </c>
      <c r="N18" s="19">
        <f t="shared" si="0"/>
        <v>295</v>
      </c>
      <c r="O18" s="19">
        <v>2010</v>
      </c>
      <c r="P18" s="20">
        <f>15914494.65</f>
        <v>15914494.65</v>
      </c>
      <c r="Q18" s="21">
        <v>88.1</v>
      </c>
    </row>
    <row r="19" spans="1:17" ht="15.75" customHeight="1" x14ac:dyDescent="0.25">
      <c r="A19" s="17">
        <v>18</v>
      </c>
      <c r="B19" s="17" t="s">
        <v>216</v>
      </c>
      <c r="C19" s="17" t="s">
        <v>0</v>
      </c>
      <c r="D19" s="10" t="s">
        <v>225</v>
      </c>
      <c r="E19" s="1" t="s">
        <v>157</v>
      </c>
      <c r="F19" s="10" t="s">
        <v>247</v>
      </c>
      <c r="G19" s="10" t="s">
        <v>229</v>
      </c>
      <c r="H19" s="18">
        <v>580860</v>
      </c>
      <c r="I19" s="18">
        <v>1297458</v>
      </c>
      <c r="J19" s="1" t="s">
        <v>80</v>
      </c>
      <c r="K19" s="4">
        <v>172</v>
      </c>
      <c r="L19" s="4">
        <v>605</v>
      </c>
      <c r="M19" s="4">
        <v>161</v>
      </c>
      <c r="N19" s="19">
        <f t="shared" si="0"/>
        <v>766</v>
      </c>
      <c r="O19" s="19">
        <v>2011</v>
      </c>
      <c r="P19" s="20">
        <f>34202985.76</f>
        <v>34202985.759999998</v>
      </c>
      <c r="Q19" s="21">
        <v>36.299999999999997</v>
      </c>
    </row>
    <row r="20" spans="1:17" ht="15.75" customHeight="1" x14ac:dyDescent="0.25">
      <c r="A20" s="17">
        <v>19</v>
      </c>
      <c r="B20" s="17" t="s">
        <v>216</v>
      </c>
      <c r="C20" s="17" t="s">
        <v>0</v>
      </c>
      <c r="D20" s="10" t="s">
        <v>225</v>
      </c>
      <c r="E20" s="17" t="s">
        <v>11</v>
      </c>
      <c r="F20" s="25" t="s">
        <v>248</v>
      </c>
      <c r="G20" s="17" t="s">
        <v>111</v>
      </c>
      <c r="H20" s="22">
        <v>465875</v>
      </c>
      <c r="I20" s="22">
        <v>1301071</v>
      </c>
      <c r="J20" s="17" t="s">
        <v>80</v>
      </c>
      <c r="K20" s="4">
        <v>180</v>
      </c>
      <c r="L20" s="4">
        <v>259</v>
      </c>
      <c r="M20" s="19">
        <v>57</v>
      </c>
      <c r="N20" s="19">
        <f t="shared" si="0"/>
        <v>316</v>
      </c>
      <c r="O20" s="19">
        <v>2011</v>
      </c>
      <c r="P20" s="20">
        <f>21556349.8</f>
        <v>21556349.800000001</v>
      </c>
      <c r="Q20" s="21">
        <v>100</v>
      </c>
    </row>
    <row r="21" spans="1:17" ht="15.75" customHeight="1" x14ac:dyDescent="0.25">
      <c r="A21" s="17">
        <v>20</v>
      </c>
      <c r="B21" s="17" t="s">
        <v>216</v>
      </c>
      <c r="C21" s="17" t="s">
        <v>0</v>
      </c>
      <c r="D21" s="10" t="s">
        <v>225</v>
      </c>
      <c r="E21" s="17" t="s">
        <v>12</v>
      </c>
      <c r="F21" s="10" t="s">
        <v>252</v>
      </c>
      <c r="G21" s="17" t="s">
        <v>222</v>
      </c>
      <c r="H21" s="18">
        <v>577612</v>
      </c>
      <c r="I21" s="18">
        <v>1333617</v>
      </c>
      <c r="J21" s="17" t="s">
        <v>80</v>
      </c>
      <c r="K21" s="4">
        <v>170</v>
      </c>
      <c r="L21" s="19">
        <v>280</v>
      </c>
      <c r="M21" s="19">
        <v>70</v>
      </c>
      <c r="N21" s="19">
        <f t="shared" si="0"/>
        <v>350</v>
      </c>
      <c r="O21" s="19">
        <v>2009</v>
      </c>
      <c r="P21" s="20">
        <f>33656092.2455</f>
        <v>33656092.245499998</v>
      </c>
      <c r="Q21" s="21">
        <v>100</v>
      </c>
    </row>
    <row r="22" spans="1:17" ht="15.75" customHeight="1" x14ac:dyDescent="0.25">
      <c r="A22" s="17">
        <v>21</v>
      </c>
      <c r="B22" s="17" t="s">
        <v>216</v>
      </c>
      <c r="C22" s="17" t="s">
        <v>0</v>
      </c>
      <c r="D22" s="10" t="s">
        <v>225</v>
      </c>
      <c r="E22" s="17" t="s">
        <v>12</v>
      </c>
      <c r="F22" s="10" t="s">
        <v>251</v>
      </c>
      <c r="G22" s="17" t="s">
        <v>83</v>
      </c>
      <c r="H22" s="22">
        <v>571670</v>
      </c>
      <c r="I22" s="22">
        <v>1360146</v>
      </c>
      <c r="J22" s="17" t="s">
        <v>84</v>
      </c>
      <c r="K22" s="4">
        <v>580</v>
      </c>
      <c r="L22" s="19">
        <v>680</v>
      </c>
      <c r="M22" s="19">
        <v>150</v>
      </c>
      <c r="N22" s="19">
        <f t="shared" si="0"/>
        <v>830</v>
      </c>
      <c r="O22" s="19">
        <v>2009</v>
      </c>
      <c r="P22" s="20">
        <f>10723577.6495</f>
        <v>10723577.649499999</v>
      </c>
      <c r="Q22" s="21">
        <v>100</v>
      </c>
    </row>
    <row r="23" spans="1:17" ht="15.75" customHeight="1" x14ac:dyDescent="0.25">
      <c r="A23" s="17">
        <v>22</v>
      </c>
      <c r="B23" s="17" t="s">
        <v>216</v>
      </c>
      <c r="C23" s="17" t="s">
        <v>0</v>
      </c>
      <c r="D23" s="10" t="s">
        <v>225</v>
      </c>
      <c r="E23" s="17" t="s">
        <v>12</v>
      </c>
      <c r="F23" s="10" t="s">
        <v>250</v>
      </c>
      <c r="G23" s="17" t="s">
        <v>85</v>
      </c>
      <c r="H23" s="22">
        <v>569307</v>
      </c>
      <c r="I23" s="22">
        <v>1358531</v>
      </c>
      <c r="J23" s="17" t="s">
        <v>84</v>
      </c>
      <c r="K23" s="4">
        <v>250</v>
      </c>
      <c r="L23" s="19">
        <v>217</v>
      </c>
      <c r="M23" s="19">
        <v>54</v>
      </c>
      <c r="N23" s="19">
        <f t="shared" si="0"/>
        <v>271</v>
      </c>
      <c r="O23" s="19">
        <v>2009</v>
      </c>
      <c r="P23" s="20">
        <f>27409375.77</f>
        <v>27409375.77</v>
      </c>
      <c r="Q23" s="21">
        <v>100</v>
      </c>
    </row>
    <row r="24" spans="1:17" ht="15.75" customHeight="1" x14ac:dyDescent="0.25">
      <c r="A24" s="17">
        <v>23</v>
      </c>
      <c r="B24" s="17" t="s">
        <v>216</v>
      </c>
      <c r="C24" s="17" t="s">
        <v>0</v>
      </c>
      <c r="D24" s="10" t="s">
        <v>225</v>
      </c>
      <c r="E24" s="17" t="s">
        <v>12</v>
      </c>
      <c r="F24" s="10" t="s">
        <v>249</v>
      </c>
      <c r="G24" s="17" t="s">
        <v>81</v>
      </c>
      <c r="H24" s="18">
        <v>571732</v>
      </c>
      <c r="I24" s="18">
        <v>1325970</v>
      </c>
      <c r="J24" s="17" t="s">
        <v>80</v>
      </c>
      <c r="K24" s="4">
        <v>154</v>
      </c>
      <c r="L24" s="19">
        <v>240</v>
      </c>
      <c r="M24" s="19">
        <v>60</v>
      </c>
      <c r="N24" s="19">
        <f t="shared" si="0"/>
        <v>300</v>
      </c>
      <c r="O24" s="19">
        <v>2009</v>
      </c>
      <c r="P24" s="20">
        <f>17139250.377</f>
        <v>17139250.377</v>
      </c>
      <c r="Q24" s="21">
        <v>100</v>
      </c>
    </row>
    <row r="25" spans="1:17" ht="15.75" customHeight="1" x14ac:dyDescent="0.25">
      <c r="A25" s="17">
        <v>24</v>
      </c>
      <c r="B25" s="17" t="s">
        <v>216</v>
      </c>
      <c r="C25" s="17" t="s">
        <v>0</v>
      </c>
      <c r="D25" s="17" t="s">
        <v>13</v>
      </c>
      <c r="E25" s="17" t="s">
        <v>224</v>
      </c>
      <c r="F25" s="10" t="s">
        <v>254</v>
      </c>
      <c r="G25" s="17" t="s">
        <v>223</v>
      </c>
      <c r="H25" s="22">
        <v>597251</v>
      </c>
      <c r="I25" s="22">
        <v>1179879</v>
      </c>
      <c r="J25" s="17" t="s">
        <v>80</v>
      </c>
      <c r="K25" s="4">
        <v>192</v>
      </c>
      <c r="L25" s="19">
        <v>365</v>
      </c>
      <c r="M25" s="19">
        <v>92</v>
      </c>
      <c r="N25" s="19">
        <f t="shared" si="0"/>
        <v>457</v>
      </c>
      <c r="O25" s="19">
        <v>2010</v>
      </c>
      <c r="P25" s="20">
        <f>18393562.3</f>
        <v>18393562.300000001</v>
      </c>
      <c r="Q25" s="21">
        <v>100</v>
      </c>
    </row>
    <row r="26" spans="1:17" ht="15.75" customHeight="1" x14ac:dyDescent="0.25">
      <c r="A26" s="17">
        <v>25</v>
      </c>
      <c r="B26" s="17" t="s">
        <v>216</v>
      </c>
      <c r="C26" s="17" t="s">
        <v>0</v>
      </c>
      <c r="D26" s="17" t="s">
        <v>13</v>
      </c>
      <c r="E26" s="10" t="s">
        <v>14</v>
      </c>
      <c r="F26" s="10" t="s">
        <v>256</v>
      </c>
      <c r="G26" s="17" t="s">
        <v>214</v>
      </c>
      <c r="H26" s="18">
        <v>598886</v>
      </c>
      <c r="I26" s="18">
        <v>1189797</v>
      </c>
      <c r="J26" s="17" t="s">
        <v>80</v>
      </c>
      <c r="K26" s="4">
        <v>230</v>
      </c>
      <c r="L26" s="19">
        <v>400</v>
      </c>
      <c r="M26" s="19">
        <v>143</v>
      </c>
      <c r="N26" s="19">
        <f t="shared" si="0"/>
        <v>543</v>
      </c>
      <c r="O26" s="19">
        <v>2010</v>
      </c>
      <c r="P26" s="20">
        <f>32396622.4</f>
        <v>32396622.399999999</v>
      </c>
      <c r="Q26" s="21">
        <v>30.81</v>
      </c>
    </row>
    <row r="27" spans="1:17" ht="15.75" customHeight="1" x14ac:dyDescent="0.25">
      <c r="A27" s="17">
        <v>26</v>
      </c>
      <c r="B27" s="17" t="s">
        <v>216</v>
      </c>
      <c r="C27" s="17" t="s">
        <v>0</v>
      </c>
      <c r="D27" s="17" t="s">
        <v>13</v>
      </c>
      <c r="E27" s="17" t="s">
        <v>15</v>
      </c>
      <c r="F27" s="10" t="s">
        <v>258</v>
      </c>
      <c r="G27" s="17" t="s">
        <v>226</v>
      </c>
      <c r="H27" s="22">
        <v>605673</v>
      </c>
      <c r="I27" s="22">
        <v>1115401</v>
      </c>
      <c r="J27" s="17" t="s">
        <v>80</v>
      </c>
      <c r="K27" s="4">
        <v>97</v>
      </c>
      <c r="L27" s="19">
        <v>92</v>
      </c>
      <c r="M27" s="19">
        <v>23</v>
      </c>
      <c r="N27" s="19">
        <f t="shared" si="0"/>
        <v>115</v>
      </c>
      <c r="O27" s="19">
        <v>2009</v>
      </c>
      <c r="P27" s="20">
        <f>14046165.895</f>
        <v>14046165.895</v>
      </c>
      <c r="Q27" s="21">
        <v>100</v>
      </c>
    </row>
    <row r="28" spans="1:17" ht="15.75" customHeight="1" x14ac:dyDescent="0.25">
      <c r="A28" s="17">
        <v>27</v>
      </c>
      <c r="B28" s="17" t="s">
        <v>216</v>
      </c>
      <c r="C28" s="17" t="s">
        <v>0</v>
      </c>
      <c r="D28" s="17" t="s">
        <v>108</v>
      </c>
      <c r="E28" s="10" t="s">
        <v>227</v>
      </c>
      <c r="F28" s="10" t="s">
        <v>264</v>
      </c>
      <c r="G28" s="17" t="s">
        <v>86</v>
      </c>
      <c r="H28" s="22">
        <v>613352</v>
      </c>
      <c r="I28" s="22">
        <v>1201374</v>
      </c>
      <c r="J28" s="17" t="s">
        <v>80</v>
      </c>
      <c r="K28" s="4">
        <v>102</v>
      </c>
      <c r="L28" s="19">
        <v>176</v>
      </c>
      <c r="M28" s="19">
        <v>44</v>
      </c>
      <c r="N28" s="19">
        <f t="shared" si="0"/>
        <v>220</v>
      </c>
      <c r="O28" s="19">
        <v>2009</v>
      </c>
      <c r="P28" s="20">
        <f>11365868.209</f>
        <v>11365868.209000001</v>
      </c>
      <c r="Q28" s="21">
        <v>100</v>
      </c>
    </row>
    <row r="29" spans="1:17" ht="15.75" customHeight="1" x14ac:dyDescent="0.25">
      <c r="A29" s="17">
        <v>28</v>
      </c>
      <c r="B29" s="17" t="s">
        <v>216</v>
      </c>
      <c r="C29" s="17" t="s">
        <v>0</v>
      </c>
      <c r="D29" s="17" t="s">
        <v>108</v>
      </c>
      <c r="E29" s="1" t="s">
        <v>16</v>
      </c>
      <c r="F29" s="10">
        <v>26</v>
      </c>
      <c r="G29" s="17" t="s">
        <v>112</v>
      </c>
      <c r="H29" s="22">
        <v>542051</v>
      </c>
      <c r="I29" s="22">
        <v>1222976</v>
      </c>
      <c r="J29" s="17" t="s">
        <v>80</v>
      </c>
      <c r="K29" s="4">
        <v>190</v>
      </c>
      <c r="L29" s="4">
        <v>375</v>
      </c>
      <c r="M29" s="19">
        <v>120</v>
      </c>
      <c r="N29" s="19">
        <f t="shared" si="0"/>
        <v>495</v>
      </c>
      <c r="O29" s="19">
        <v>2011</v>
      </c>
      <c r="P29" s="20">
        <f>36830532.431</f>
        <v>36830532.431000002</v>
      </c>
      <c r="Q29" s="21">
        <v>89.9</v>
      </c>
    </row>
    <row r="30" spans="1:17" ht="15.75" customHeight="1" x14ac:dyDescent="0.25">
      <c r="A30" s="17">
        <v>29</v>
      </c>
      <c r="B30" s="17" t="s">
        <v>216</v>
      </c>
      <c r="C30" s="17" t="s">
        <v>0</v>
      </c>
      <c r="D30" s="17" t="s">
        <v>108</v>
      </c>
      <c r="E30" s="1" t="s">
        <v>139</v>
      </c>
      <c r="F30" s="10" t="s">
        <v>257</v>
      </c>
      <c r="G30" s="1" t="s">
        <v>163</v>
      </c>
      <c r="H30" s="22">
        <v>583783</v>
      </c>
      <c r="I30" s="22">
        <v>1210651</v>
      </c>
      <c r="J30" s="1" t="s">
        <v>80</v>
      </c>
      <c r="K30" s="4">
        <v>250</v>
      </c>
      <c r="L30" s="4">
        <v>420</v>
      </c>
      <c r="M30" s="4">
        <v>112</v>
      </c>
      <c r="N30" s="19">
        <f t="shared" si="0"/>
        <v>532</v>
      </c>
      <c r="O30" s="19">
        <v>2011</v>
      </c>
      <c r="P30" s="20">
        <f>50815587</f>
        <v>50815587</v>
      </c>
      <c r="Q30" s="21">
        <v>33.9</v>
      </c>
    </row>
    <row r="31" spans="1:17" ht="15.75" customHeight="1" x14ac:dyDescent="0.25">
      <c r="A31" s="17">
        <v>30</v>
      </c>
      <c r="B31" s="17" t="s">
        <v>216</v>
      </c>
      <c r="C31" s="17" t="s">
        <v>0</v>
      </c>
      <c r="D31" s="17" t="s">
        <v>108</v>
      </c>
      <c r="E31" s="10" t="s">
        <v>139</v>
      </c>
      <c r="F31" s="10" t="s">
        <v>265</v>
      </c>
      <c r="G31" s="17" t="s">
        <v>106</v>
      </c>
      <c r="H31" s="22">
        <v>599085</v>
      </c>
      <c r="I31" s="22">
        <v>1229877</v>
      </c>
      <c r="J31" s="17" t="s">
        <v>80</v>
      </c>
      <c r="K31" s="4">
        <v>80</v>
      </c>
      <c r="L31" s="19">
        <v>126</v>
      </c>
      <c r="M31" s="19">
        <v>28</v>
      </c>
      <c r="N31" s="19">
        <f t="shared" si="0"/>
        <v>154</v>
      </c>
      <c r="O31" s="19">
        <v>2010</v>
      </c>
      <c r="P31" s="20">
        <f>13740374.8</f>
        <v>13740374.800000001</v>
      </c>
      <c r="Q31" s="21">
        <v>100</v>
      </c>
    </row>
    <row r="32" spans="1:17" ht="15.75" customHeight="1" x14ac:dyDescent="0.25">
      <c r="A32" s="17">
        <v>31</v>
      </c>
      <c r="B32" s="17" t="s">
        <v>216</v>
      </c>
      <c r="C32" s="17" t="s">
        <v>0</v>
      </c>
      <c r="D32" s="17" t="s">
        <v>108</v>
      </c>
      <c r="E32" s="17" t="s">
        <v>17</v>
      </c>
      <c r="F32" s="10" t="s">
        <v>259</v>
      </c>
      <c r="G32" s="17" t="s">
        <v>231</v>
      </c>
      <c r="H32" s="22">
        <v>470210</v>
      </c>
      <c r="I32" s="22">
        <v>1212325</v>
      </c>
      <c r="J32" s="17" t="s">
        <v>80</v>
      </c>
      <c r="K32" s="4">
        <v>72.5</v>
      </c>
      <c r="L32" s="4">
        <v>123</v>
      </c>
      <c r="M32" s="4">
        <v>33</v>
      </c>
      <c r="N32" s="19">
        <f t="shared" si="0"/>
        <v>156</v>
      </c>
      <c r="O32" s="19">
        <v>2011</v>
      </c>
      <c r="P32" s="20">
        <f>26871160.14</f>
        <v>26871160.140000001</v>
      </c>
      <c r="Q32" s="21">
        <v>70.2</v>
      </c>
    </row>
    <row r="33" spans="1:17" ht="15.75" customHeight="1" x14ac:dyDescent="0.25">
      <c r="A33" s="17">
        <v>32</v>
      </c>
      <c r="B33" s="17" t="s">
        <v>216</v>
      </c>
      <c r="C33" s="17" t="s">
        <v>0</v>
      </c>
      <c r="D33" s="17" t="s">
        <v>108</v>
      </c>
      <c r="E33" s="17" t="s">
        <v>17</v>
      </c>
      <c r="F33" s="10" t="s">
        <v>260</v>
      </c>
      <c r="G33" s="17" t="s">
        <v>230</v>
      </c>
      <c r="H33" s="22">
        <v>471870</v>
      </c>
      <c r="I33" s="22">
        <v>1210345</v>
      </c>
      <c r="J33" s="17" t="s">
        <v>80</v>
      </c>
      <c r="K33" s="23">
        <v>193.45</v>
      </c>
      <c r="L33" s="4">
        <v>327</v>
      </c>
      <c r="M33" s="4">
        <v>87</v>
      </c>
      <c r="N33" s="19">
        <f t="shared" si="0"/>
        <v>414</v>
      </c>
      <c r="O33" s="19">
        <v>2011</v>
      </c>
      <c r="P33" s="20">
        <f>56969742.94</f>
        <v>56969742.939999998</v>
      </c>
      <c r="Q33" s="21">
        <v>52.17</v>
      </c>
    </row>
    <row r="34" spans="1:17" ht="15.75" customHeight="1" x14ac:dyDescent="0.25">
      <c r="A34" s="17">
        <v>33</v>
      </c>
      <c r="B34" s="17" t="s">
        <v>216</v>
      </c>
      <c r="C34" s="17" t="s">
        <v>0</v>
      </c>
      <c r="D34" s="17" t="s">
        <v>108</v>
      </c>
      <c r="E34" s="17" t="s">
        <v>18</v>
      </c>
      <c r="F34" s="10" t="s">
        <v>261</v>
      </c>
      <c r="G34" s="17" t="s">
        <v>82</v>
      </c>
      <c r="H34" s="22">
        <v>576055</v>
      </c>
      <c r="I34" s="22">
        <v>1263641</v>
      </c>
      <c r="J34" s="17" t="s">
        <v>80</v>
      </c>
      <c r="K34" s="4">
        <v>120</v>
      </c>
      <c r="L34" s="19">
        <v>160</v>
      </c>
      <c r="M34" s="19">
        <v>40</v>
      </c>
      <c r="N34" s="19">
        <f t="shared" si="0"/>
        <v>200</v>
      </c>
      <c r="O34" s="19">
        <v>2009</v>
      </c>
      <c r="P34" s="20">
        <f>22557623.704</f>
        <v>22557623.704</v>
      </c>
      <c r="Q34" s="21">
        <v>80</v>
      </c>
    </row>
    <row r="35" spans="1:17" ht="15.75" customHeight="1" x14ac:dyDescent="0.25">
      <c r="A35" s="17">
        <v>34</v>
      </c>
      <c r="B35" s="17" t="s">
        <v>216</v>
      </c>
      <c r="C35" s="17" t="s">
        <v>0</v>
      </c>
      <c r="D35" s="17" t="s">
        <v>108</v>
      </c>
      <c r="E35" s="17" t="s">
        <v>228</v>
      </c>
      <c r="F35" s="10" t="s">
        <v>262</v>
      </c>
      <c r="G35" s="17" t="s">
        <v>266</v>
      </c>
      <c r="H35" s="22">
        <v>598086</v>
      </c>
      <c r="I35" s="22">
        <v>1263441</v>
      </c>
      <c r="J35" s="17" t="s">
        <v>80</v>
      </c>
      <c r="K35" s="4">
        <v>163</v>
      </c>
      <c r="L35" s="19">
        <v>235</v>
      </c>
      <c r="M35" s="19">
        <v>52</v>
      </c>
      <c r="N35" s="19">
        <f t="shared" si="0"/>
        <v>287</v>
      </c>
      <c r="O35" s="19">
        <v>2010</v>
      </c>
      <c r="P35" s="20">
        <f>27949230.85</f>
        <v>27949230.850000001</v>
      </c>
      <c r="Q35" s="21">
        <v>100</v>
      </c>
    </row>
    <row r="36" spans="1:17" ht="15.75" customHeight="1" x14ac:dyDescent="0.25">
      <c r="A36" s="17">
        <v>35</v>
      </c>
      <c r="B36" s="17" t="s">
        <v>216</v>
      </c>
      <c r="C36" s="17" t="s">
        <v>0</v>
      </c>
      <c r="D36" s="17" t="s">
        <v>108</v>
      </c>
      <c r="E36" s="1" t="s">
        <v>19</v>
      </c>
      <c r="F36" s="10" t="s">
        <v>263</v>
      </c>
      <c r="G36" s="17" t="s">
        <v>109</v>
      </c>
      <c r="H36" s="18">
        <v>557439</v>
      </c>
      <c r="I36" s="18">
        <v>1198240</v>
      </c>
      <c r="J36" s="17" t="s">
        <v>80</v>
      </c>
      <c r="K36" s="4">
        <v>140</v>
      </c>
      <c r="L36" s="19">
        <v>259</v>
      </c>
      <c r="M36" s="19">
        <v>57</v>
      </c>
      <c r="N36" s="19">
        <f t="shared" si="0"/>
        <v>316</v>
      </c>
      <c r="O36" s="19">
        <v>2010</v>
      </c>
      <c r="P36" s="20">
        <f>24105296.05</f>
        <v>24105296.050000001</v>
      </c>
      <c r="Q36" s="21">
        <v>100</v>
      </c>
    </row>
    <row r="37" spans="1:17" ht="15" x14ac:dyDescent="0.25">
      <c r="A37" s="17">
        <v>36</v>
      </c>
      <c r="B37" s="17" t="s">
        <v>216</v>
      </c>
      <c r="C37" s="17" t="s">
        <v>20</v>
      </c>
      <c r="D37" s="17" t="s">
        <v>202</v>
      </c>
      <c r="E37" s="17" t="s">
        <v>203</v>
      </c>
      <c r="F37" s="40" t="s">
        <v>270</v>
      </c>
      <c r="G37" s="27" t="s">
        <v>180</v>
      </c>
      <c r="H37" s="22">
        <v>627699</v>
      </c>
      <c r="I37" s="22">
        <v>933441</v>
      </c>
      <c r="J37" s="17" t="s">
        <v>80</v>
      </c>
      <c r="K37" s="28">
        <v>120</v>
      </c>
      <c r="L37" s="4">
        <v>199</v>
      </c>
      <c r="M37" s="4">
        <v>64</v>
      </c>
      <c r="N37" s="19">
        <f t="shared" si="0"/>
        <v>263</v>
      </c>
      <c r="O37" s="19">
        <v>2012</v>
      </c>
      <c r="P37" s="29"/>
      <c r="Q37" s="21">
        <v>0</v>
      </c>
    </row>
    <row r="38" spans="1:17" ht="15" x14ac:dyDescent="0.25">
      <c r="A38" s="17">
        <v>37</v>
      </c>
      <c r="B38" s="17" t="s">
        <v>216</v>
      </c>
      <c r="C38" s="17" t="s">
        <v>20</v>
      </c>
      <c r="D38" s="17" t="s">
        <v>21</v>
      </c>
      <c r="E38" s="17" t="s">
        <v>169</v>
      </c>
      <c r="F38" s="11" t="s">
        <v>271</v>
      </c>
      <c r="G38" s="27" t="s">
        <v>166</v>
      </c>
      <c r="H38" s="18">
        <v>636587</v>
      </c>
      <c r="I38" s="18">
        <v>746664</v>
      </c>
      <c r="J38" s="17" t="s">
        <v>80</v>
      </c>
      <c r="K38" s="28">
        <v>150</v>
      </c>
      <c r="L38" s="4">
        <v>330</v>
      </c>
      <c r="M38" s="4">
        <v>76</v>
      </c>
      <c r="N38" s="19">
        <f t="shared" si="0"/>
        <v>406</v>
      </c>
      <c r="O38" s="19">
        <v>2011</v>
      </c>
      <c r="P38" s="29">
        <v>46733568.07</v>
      </c>
      <c r="Q38" s="21">
        <v>50</v>
      </c>
    </row>
    <row r="39" spans="1:17" ht="15" x14ac:dyDescent="0.25">
      <c r="A39" s="17">
        <v>38</v>
      </c>
      <c r="B39" s="17" t="s">
        <v>216</v>
      </c>
      <c r="C39" s="17" t="s">
        <v>20</v>
      </c>
      <c r="D39" s="17" t="s">
        <v>21</v>
      </c>
      <c r="E39" s="2" t="s">
        <v>169</v>
      </c>
      <c r="F39" s="46" t="s">
        <v>357</v>
      </c>
      <c r="G39" s="35" t="s">
        <v>356</v>
      </c>
      <c r="H39" s="22">
        <v>627947</v>
      </c>
      <c r="I39" s="22">
        <v>747819</v>
      </c>
      <c r="J39" s="17" t="s">
        <v>80</v>
      </c>
      <c r="K39" s="28">
        <v>300</v>
      </c>
      <c r="L39" s="4">
        <v>400</v>
      </c>
      <c r="M39" s="4">
        <v>100</v>
      </c>
      <c r="N39" s="19">
        <v>500</v>
      </c>
      <c r="O39" s="19"/>
      <c r="P39" s="20"/>
      <c r="Q39" s="21"/>
    </row>
    <row r="40" spans="1:17" ht="15" x14ac:dyDescent="0.25">
      <c r="A40" s="17">
        <v>39</v>
      </c>
      <c r="B40" s="17" t="s">
        <v>216</v>
      </c>
      <c r="C40" s="17" t="s">
        <v>20</v>
      </c>
      <c r="D40" s="17" t="s">
        <v>21</v>
      </c>
      <c r="E40" s="17" t="s">
        <v>22</v>
      </c>
      <c r="F40" s="27" t="s">
        <v>272</v>
      </c>
      <c r="G40" s="27" t="s">
        <v>182</v>
      </c>
      <c r="H40" s="18">
        <v>595775</v>
      </c>
      <c r="I40" s="18">
        <v>713129</v>
      </c>
      <c r="J40" s="17" t="s">
        <v>80</v>
      </c>
      <c r="K40" s="28">
        <v>273</v>
      </c>
      <c r="L40" s="4">
        <v>354</v>
      </c>
      <c r="M40" s="4">
        <v>72</v>
      </c>
      <c r="N40" s="19">
        <f t="shared" ref="N40:N71" si="1">SUM(L40:M40)</f>
        <v>426</v>
      </c>
      <c r="O40" s="19">
        <v>2012</v>
      </c>
      <c r="P40" s="29"/>
      <c r="Q40" s="21">
        <v>0</v>
      </c>
    </row>
    <row r="41" spans="1:17" ht="15" x14ac:dyDescent="0.25">
      <c r="A41" s="17">
        <v>40</v>
      </c>
      <c r="B41" s="17" t="s">
        <v>216</v>
      </c>
      <c r="C41" s="17" t="s">
        <v>20</v>
      </c>
      <c r="D41" s="17" t="s">
        <v>21</v>
      </c>
      <c r="E41" s="30" t="s">
        <v>22</v>
      </c>
      <c r="F41" s="11" t="s">
        <v>273</v>
      </c>
      <c r="G41" s="27" t="s">
        <v>101</v>
      </c>
      <c r="H41" s="18">
        <v>584608</v>
      </c>
      <c r="I41" s="18">
        <v>691750</v>
      </c>
      <c r="J41" s="17" t="s">
        <v>80</v>
      </c>
      <c r="K41" s="4">
        <v>400</v>
      </c>
      <c r="L41" s="31">
        <v>470</v>
      </c>
      <c r="M41" s="31">
        <v>30</v>
      </c>
      <c r="N41" s="19">
        <f t="shared" si="1"/>
        <v>500</v>
      </c>
      <c r="O41" s="19">
        <v>2009</v>
      </c>
      <c r="P41" s="20">
        <f>29303745.3895</f>
        <v>29303745.3895</v>
      </c>
      <c r="Q41" s="21">
        <v>100</v>
      </c>
    </row>
    <row r="42" spans="1:17" ht="15" x14ac:dyDescent="0.25">
      <c r="A42" s="17">
        <v>41</v>
      </c>
      <c r="B42" s="17" t="s">
        <v>216</v>
      </c>
      <c r="C42" s="17" t="s">
        <v>20</v>
      </c>
      <c r="D42" s="17" t="s">
        <v>21</v>
      </c>
      <c r="E42" s="30" t="s">
        <v>23</v>
      </c>
      <c r="F42" s="11" t="s">
        <v>122</v>
      </c>
      <c r="G42" s="27" t="s">
        <v>122</v>
      </c>
      <c r="H42" s="18">
        <v>572168</v>
      </c>
      <c r="I42" s="18">
        <v>730941</v>
      </c>
      <c r="J42" s="17" t="s">
        <v>80</v>
      </c>
      <c r="K42" s="32">
        <v>100</v>
      </c>
      <c r="L42" s="33">
        <v>223</v>
      </c>
      <c r="M42" s="33">
        <v>47</v>
      </c>
      <c r="N42" s="19">
        <f t="shared" si="1"/>
        <v>270</v>
      </c>
      <c r="O42" s="19">
        <v>2011</v>
      </c>
      <c r="P42" s="20">
        <f>10437861.97</f>
        <v>10437861.970000001</v>
      </c>
      <c r="Q42" s="21">
        <v>60</v>
      </c>
    </row>
    <row r="43" spans="1:17" ht="15" x14ac:dyDescent="0.25">
      <c r="A43" s="17">
        <v>42</v>
      </c>
      <c r="B43" s="17" t="s">
        <v>216</v>
      </c>
      <c r="C43" s="17" t="s">
        <v>20</v>
      </c>
      <c r="D43" s="17" t="s">
        <v>21</v>
      </c>
      <c r="E43" s="30" t="s">
        <v>23</v>
      </c>
      <c r="F43" s="34" t="s">
        <v>274</v>
      </c>
      <c r="G43" s="27" t="s">
        <v>102</v>
      </c>
      <c r="H43" s="18">
        <v>569413</v>
      </c>
      <c r="I43" s="18">
        <v>711565</v>
      </c>
      <c r="J43" s="17" t="s">
        <v>80</v>
      </c>
      <c r="K43" s="4">
        <v>650</v>
      </c>
      <c r="L43" s="31">
        <v>475</v>
      </c>
      <c r="M43" s="31">
        <v>25</v>
      </c>
      <c r="N43" s="19">
        <f t="shared" si="1"/>
        <v>500</v>
      </c>
      <c r="O43" s="19">
        <v>2009</v>
      </c>
      <c r="P43" s="20">
        <f>28862741.5955</f>
        <v>28862741.5955</v>
      </c>
      <c r="Q43" s="21">
        <v>100</v>
      </c>
    </row>
    <row r="44" spans="1:17" ht="15" x14ac:dyDescent="0.25">
      <c r="A44" s="17">
        <v>43</v>
      </c>
      <c r="B44" s="17" t="s">
        <v>216</v>
      </c>
      <c r="C44" s="17" t="s">
        <v>20</v>
      </c>
      <c r="D44" s="17" t="s">
        <v>24</v>
      </c>
      <c r="E44" s="17" t="s">
        <v>25</v>
      </c>
      <c r="F44" s="11" t="s">
        <v>275</v>
      </c>
      <c r="G44" s="27" t="s">
        <v>99</v>
      </c>
      <c r="H44" s="18">
        <v>370282</v>
      </c>
      <c r="I44" s="18">
        <v>666882</v>
      </c>
      <c r="J44" s="17" t="s">
        <v>80</v>
      </c>
      <c r="K44" s="4">
        <v>103</v>
      </c>
      <c r="L44" s="31">
        <v>55</v>
      </c>
      <c r="M44" s="31">
        <v>5</v>
      </c>
      <c r="N44" s="19">
        <f t="shared" si="1"/>
        <v>60</v>
      </c>
      <c r="O44" s="19">
        <v>2009</v>
      </c>
      <c r="P44" s="20">
        <f>6965172.9955</f>
        <v>6965172.9955000002</v>
      </c>
      <c r="Q44" s="21">
        <v>67</v>
      </c>
    </row>
    <row r="45" spans="1:17" ht="15" x14ac:dyDescent="0.25">
      <c r="A45" s="17">
        <v>44</v>
      </c>
      <c r="B45" s="17" t="s">
        <v>216</v>
      </c>
      <c r="C45" s="17" t="s">
        <v>20</v>
      </c>
      <c r="D45" s="17" t="s">
        <v>24</v>
      </c>
      <c r="E45" s="17" t="s">
        <v>168</v>
      </c>
      <c r="F45" s="11" t="s">
        <v>276</v>
      </c>
      <c r="G45" s="27" t="s">
        <v>164</v>
      </c>
      <c r="H45" s="18">
        <v>275375</v>
      </c>
      <c r="I45" s="18">
        <v>573011</v>
      </c>
      <c r="J45" s="17" t="s">
        <v>80</v>
      </c>
      <c r="K45" s="28">
        <v>420</v>
      </c>
      <c r="L45" s="4">
        <v>1000</v>
      </c>
      <c r="M45" s="4">
        <v>135</v>
      </c>
      <c r="N45" s="19">
        <f t="shared" si="1"/>
        <v>1135</v>
      </c>
      <c r="O45" s="19">
        <v>2011</v>
      </c>
      <c r="P45" s="29">
        <v>52082455.93</v>
      </c>
      <c r="Q45" s="21">
        <v>10</v>
      </c>
    </row>
    <row r="46" spans="1:17" ht="15" x14ac:dyDescent="0.25">
      <c r="A46" s="17">
        <v>45</v>
      </c>
      <c r="B46" s="17" t="s">
        <v>216</v>
      </c>
      <c r="C46" s="17" t="s">
        <v>20</v>
      </c>
      <c r="D46" s="17" t="s">
        <v>26</v>
      </c>
      <c r="E46" s="17" t="s">
        <v>27</v>
      </c>
      <c r="F46" s="11" t="s">
        <v>93</v>
      </c>
      <c r="G46" s="27" t="s">
        <v>93</v>
      </c>
      <c r="H46" s="18">
        <v>797725</v>
      </c>
      <c r="I46" s="18">
        <v>966783</v>
      </c>
      <c r="J46" s="17" t="s">
        <v>185</v>
      </c>
      <c r="K46" s="4">
        <v>216</v>
      </c>
      <c r="L46" s="19">
        <v>245</v>
      </c>
      <c r="M46" s="19">
        <v>25</v>
      </c>
      <c r="N46" s="19">
        <f t="shared" si="1"/>
        <v>270</v>
      </c>
      <c r="O46" s="19">
        <v>2009</v>
      </c>
      <c r="P46" s="20">
        <f>8787551.2005</f>
        <v>8787551.2005000003</v>
      </c>
      <c r="Q46" s="21">
        <v>100</v>
      </c>
    </row>
    <row r="47" spans="1:17" ht="15" x14ac:dyDescent="0.25">
      <c r="A47" s="17">
        <v>46</v>
      </c>
      <c r="B47" s="17" t="s">
        <v>216</v>
      </c>
      <c r="C47" s="17" t="s">
        <v>20</v>
      </c>
      <c r="D47" s="17" t="s">
        <v>26</v>
      </c>
      <c r="E47" s="17" t="s">
        <v>27</v>
      </c>
      <c r="F47" s="11" t="s">
        <v>277</v>
      </c>
      <c r="G47" s="27" t="s">
        <v>94</v>
      </c>
      <c r="H47" s="18">
        <v>797678</v>
      </c>
      <c r="I47" s="18">
        <v>978975</v>
      </c>
      <c r="J47" s="17" t="s">
        <v>80</v>
      </c>
      <c r="K47" s="4">
        <v>307</v>
      </c>
      <c r="L47" s="31">
        <v>495</v>
      </c>
      <c r="M47" s="31">
        <v>45</v>
      </c>
      <c r="N47" s="19">
        <f t="shared" si="1"/>
        <v>540</v>
      </c>
      <c r="O47" s="19">
        <v>2009</v>
      </c>
      <c r="P47" s="20">
        <f>17611965.9385</f>
        <v>17611965.938499998</v>
      </c>
      <c r="Q47" s="21">
        <v>89</v>
      </c>
    </row>
    <row r="48" spans="1:17" ht="15" x14ac:dyDescent="0.25">
      <c r="A48" s="17">
        <v>47</v>
      </c>
      <c r="B48" s="17" t="s">
        <v>216</v>
      </c>
      <c r="C48" s="17" t="s">
        <v>20</v>
      </c>
      <c r="D48" s="17" t="s">
        <v>26</v>
      </c>
      <c r="E48" s="17" t="s">
        <v>28</v>
      </c>
      <c r="F48" s="11" t="s">
        <v>95</v>
      </c>
      <c r="G48" s="27" t="s">
        <v>95</v>
      </c>
      <c r="H48" s="18">
        <v>808710</v>
      </c>
      <c r="I48" s="18">
        <v>991140</v>
      </c>
      <c r="J48" s="17" t="s">
        <v>80</v>
      </c>
      <c r="K48" s="4">
        <v>245</v>
      </c>
      <c r="L48" s="31">
        <v>572</v>
      </c>
      <c r="M48" s="31">
        <v>31</v>
      </c>
      <c r="N48" s="19">
        <f t="shared" si="1"/>
        <v>603</v>
      </c>
      <c r="O48" s="19">
        <v>2009</v>
      </c>
      <c r="P48" s="20">
        <f>19662233.997</f>
        <v>19662233.997000001</v>
      </c>
      <c r="Q48" s="21">
        <v>66</v>
      </c>
    </row>
    <row r="49" spans="1:17" ht="15" x14ac:dyDescent="0.25">
      <c r="A49" s="17">
        <v>48</v>
      </c>
      <c r="B49" s="17" t="s">
        <v>216</v>
      </c>
      <c r="C49" s="17" t="s">
        <v>20</v>
      </c>
      <c r="D49" s="17" t="s">
        <v>26</v>
      </c>
      <c r="E49" s="17" t="s">
        <v>28</v>
      </c>
      <c r="F49" s="11" t="s">
        <v>278</v>
      </c>
      <c r="G49" s="27" t="s">
        <v>212</v>
      </c>
      <c r="H49" s="22">
        <v>812246</v>
      </c>
      <c r="I49" s="22">
        <v>1001876</v>
      </c>
      <c r="J49" s="17" t="s">
        <v>185</v>
      </c>
      <c r="K49" s="28">
        <v>50</v>
      </c>
      <c r="L49" s="4">
        <v>89</v>
      </c>
      <c r="M49" s="4">
        <v>19</v>
      </c>
      <c r="N49" s="19">
        <f t="shared" si="1"/>
        <v>108</v>
      </c>
      <c r="O49" s="19">
        <v>2012</v>
      </c>
      <c r="P49" s="29"/>
      <c r="Q49" s="21">
        <v>0</v>
      </c>
    </row>
    <row r="50" spans="1:17" ht="15" x14ac:dyDescent="0.25">
      <c r="A50" s="17">
        <v>49</v>
      </c>
      <c r="B50" s="17" t="s">
        <v>216</v>
      </c>
      <c r="C50" s="17" t="s">
        <v>20</v>
      </c>
      <c r="D50" s="17" t="s">
        <v>26</v>
      </c>
      <c r="E50" s="17" t="s">
        <v>29</v>
      </c>
      <c r="F50" s="41" t="s">
        <v>279</v>
      </c>
      <c r="G50" s="27" t="s">
        <v>184</v>
      </c>
      <c r="H50" s="18">
        <v>866028</v>
      </c>
      <c r="I50" s="18">
        <v>1046392</v>
      </c>
      <c r="J50" s="17" t="s">
        <v>185</v>
      </c>
      <c r="K50" s="28">
        <v>182</v>
      </c>
      <c r="L50" s="4">
        <v>322</v>
      </c>
      <c r="M50" s="4">
        <v>153</v>
      </c>
      <c r="N50" s="19">
        <f t="shared" si="1"/>
        <v>475</v>
      </c>
      <c r="O50" s="19">
        <v>2012</v>
      </c>
      <c r="P50" s="29"/>
      <c r="Q50" s="21">
        <v>0</v>
      </c>
    </row>
    <row r="51" spans="1:17" ht="15" x14ac:dyDescent="0.25">
      <c r="A51" s="17">
        <v>50</v>
      </c>
      <c r="B51" s="17" t="s">
        <v>216</v>
      </c>
      <c r="C51" s="17" t="s">
        <v>20</v>
      </c>
      <c r="D51" s="17" t="s">
        <v>26</v>
      </c>
      <c r="E51" s="17" t="s">
        <v>29</v>
      </c>
      <c r="F51" s="11" t="s">
        <v>280</v>
      </c>
      <c r="G51" s="27" t="s">
        <v>100</v>
      </c>
      <c r="H51" s="18">
        <v>860019</v>
      </c>
      <c r="I51" s="18">
        <v>1049006</v>
      </c>
      <c r="J51" s="17" t="s">
        <v>185</v>
      </c>
      <c r="K51" s="4">
        <v>50</v>
      </c>
      <c r="L51" s="31">
        <v>311</v>
      </c>
      <c r="M51" s="31">
        <v>5</v>
      </c>
      <c r="N51" s="19">
        <f t="shared" si="1"/>
        <v>316</v>
      </c>
      <c r="O51" s="19">
        <v>2009</v>
      </c>
      <c r="P51" s="20">
        <f>3930329.999</f>
        <v>3930329.9989999998</v>
      </c>
      <c r="Q51" s="21">
        <v>100</v>
      </c>
    </row>
    <row r="52" spans="1:17" ht="15" x14ac:dyDescent="0.25">
      <c r="A52" s="17">
        <v>51</v>
      </c>
      <c r="B52" s="17" t="s">
        <v>216</v>
      </c>
      <c r="C52" s="17" t="s">
        <v>20</v>
      </c>
      <c r="D52" s="17" t="s">
        <v>26</v>
      </c>
      <c r="E52" s="17" t="s">
        <v>178</v>
      </c>
      <c r="F52" s="11" t="s">
        <v>281</v>
      </c>
      <c r="G52" s="27" t="s">
        <v>179</v>
      </c>
      <c r="H52" s="22">
        <v>823292</v>
      </c>
      <c r="I52" s="22">
        <v>1015082</v>
      </c>
      <c r="J52" s="17" t="s">
        <v>80</v>
      </c>
      <c r="K52" s="28">
        <v>50</v>
      </c>
      <c r="L52" s="4">
        <v>112</v>
      </c>
      <c r="M52" s="4">
        <v>23</v>
      </c>
      <c r="N52" s="19">
        <f t="shared" si="1"/>
        <v>135</v>
      </c>
      <c r="O52" s="19">
        <v>2012</v>
      </c>
      <c r="P52" s="29">
        <v>5905408.54</v>
      </c>
      <c r="Q52" s="21">
        <v>10</v>
      </c>
    </row>
    <row r="53" spans="1:17" ht="15" x14ac:dyDescent="0.25">
      <c r="A53" s="17">
        <v>52</v>
      </c>
      <c r="B53" s="17" t="s">
        <v>216</v>
      </c>
      <c r="C53" s="17" t="s">
        <v>20</v>
      </c>
      <c r="D53" s="17" t="s">
        <v>26</v>
      </c>
      <c r="E53" s="17" t="s">
        <v>176</v>
      </c>
      <c r="F53" s="11" t="s">
        <v>282</v>
      </c>
      <c r="G53" s="27" t="s">
        <v>177</v>
      </c>
      <c r="H53" s="18">
        <v>752828</v>
      </c>
      <c r="I53" s="18">
        <v>1008203</v>
      </c>
      <c r="J53" s="17" t="s">
        <v>80</v>
      </c>
      <c r="K53" s="28">
        <v>130</v>
      </c>
      <c r="L53" s="4">
        <v>290</v>
      </c>
      <c r="M53" s="4">
        <v>81</v>
      </c>
      <c r="N53" s="19">
        <f t="shared" si="1"/>
        <v>371</v>
      </c>
      <c r="O53" s="19">
        <v>2012</v>
      </c>
      <c r="P53" s="29">
        <v>9018255.3100000005</v>
      </c>
      <c r="Q53" s="21">
        <v>95</v>
      </c>
    </row>
    <row r="54" spans="1:17" ht="15" x14ac:dyDescent="0.25">
      <c r="A54" s="17">
        <v>53</v>
      </c>
      <c r="B54" s="17" t="s">
        <v>216</v>
      </c>
      <c r="C54" s="17" t="s">
        <v>20</v>
      </c>
      <c r="D54" s="17" t="s">
        <v>26</v>
      </c>
      <c r="E54" s="17" t="s">
        <v>30</v>
      </c>
      <c r="F54" s="11" t="s">
        <v>126</v>
      </c>
      <c r="G54" s="27" t="s">
        <v>126</v>
      </c>
      <c r="H54" s="18">
        <v>777679</v>
      </c>
      <c r="I54" s="18">
        <v>1025712</v>
      </c>
      <c r="J54" s="17" t="s">
        <v>80</v>
      </c>
      <c r="K54" s="28">
        <v>150</v>
      </c>
      <c r="L54" s="4">
        <v>300</v>
      </c>
      <c r="M54" s="4">
        <v>106</v>
      </c>
      <c r="N54" s="19">
        <f t="shared" si="1"/>
        <v>406</v>
      </c>
      <c r="O54" s="19">
        <v>2011</v>
      </c>
      <c r="P54" s="20">
        <f>15976955.64</f>
        <v>15976955.640000001</v>
      </c>
      <c r="Q54" s="21">
        <v>30</v>
      </c>
    </row>
    <row r="55" spans="1:17" ht="15" x14ac:dyDescent="0.25">
      <c r="A55" s="17">
        <v>54</v>
      </c>
      <c r="B55" s="17" t="s">
        <v>216</v>
      </c>
      <c r="C55" s="17" t="s">
        <v>20</v>
      </c>
      <c r="D55" s="17" t="s">
        <v>26</v>
      </c>
      <c r="E55" s="10" t="s">
        <v>283</v>
      </c>
      <c r="F55" s="11" t="s">
        <v>286</v>
      </c>
      <c r="G55" s="27" t="s">
        <v>124</v>
      </c>
      <c r="H55" s="18">
        <v>805103</v>
      </c>
      <c r="I55" s="18">
        <v>982613</v>
      </c>
      <c r="J55" s="17" t="s">
        <v>80</v>
      </c>
      <c r="K55" s="4">
        <v>200</v>
      </c>
      <c r="L55" s="4">
        <v>450</v>
      </c>
      <c r="M55" s="4">
        <v>91</v>
      </c>
      <c r="N55" s="19">
        <f t="shared" si="1"/>
        <v>541</v>
      </c>
      <c r="O55" s="19">
        <v>2011</v>
      </c>
      <c r="P55" s="20">
        <f>14834811.78</f>
        <v>14834811.779999999</v>
      </c>
      <c r="Q55" s="21">
        <v>45</v>
      </c>
    </row>
    <row r="56" spans="1:17" ht="15" x14ac:dyDescent="0.25">
      <c r="A56" s="17">
        <v>55</v>
      </c>
      <c r="B56" s="17" t="s">
        <v>216</v>
      </c>
      <c r="C56" s="17" t="s">
        <v>20</v>
      </c>
      <c r="D56" s="17" t="s">
        <v>31</v>
      </c>
      <c r="E56" s="17" t="s">
        <v>32</v>
      </c>
      <c r="F56" s="11" t="s">
        <v>287</v>
      </c>
      <c r="G56" s="27" t="s">
        <v>96</v>
      </c>
      <c r="H56" s="18">
        <v>450515</v>
      </c>
      <c r="I56" s="18">
        <v>625168</v>
      </c>
      <c r="J56" s="17" t="s">
        <v>97</v>
      </c>
      <c r="K56" s="4">
        <v>283</v>
      </c>
      <c r="L56" s="31">
        <v>1050</v>
      </c>
      <c r="M56" s="31">
        <v>82</v>
      </c>
      <c r="N56" s="19">
        <f t="shared" si="1"/>
        <v>1132</v>
      </c>
      <c r="O56" s="19">
        <v>2009</v>
      </c>
      <c r="P56" s="20">
        <f>23326891.9965</f>
        <v>23326891.9965</v>
      </c>
      <c r="Q56" s="21">
        <v>100</v>
      </c>
    </row>
    <row r="57" spans="1:17" ht="15" x14ac:dyDescent="0.25">
      <c r="A57" s="17">
        <v>56</v>
      </c>
      <c r="B57" s="17" t="s">
        <v>216</v>
      </c>
      <c r="C57" s="17" t="s">
        <v>20</v>
      </c>
      <c r="D57" s="17" t="s">
        <v>31</v>
      </c>
      <c r="E57" s="17" t="s">
        <v>33</v>
      </c>
      <c r="F57" s="11" t="s">
        <v>299</v>
      </c>
      <c r="G57" s="27" t="s">
        <v>98</v>
      </c>
      <c r="H57" s="18">
        <v>468749</v>
      </c>
      <c r="I57" s="18">
        <v>604491</v>
      </c>
      <c r="J57" s="17" t="s">
        <v>80</v>
      </c>
      <c r="K57" s="4">
        <v>221</v>
      </c>
      <c r="L57" s="31">
        <v>1150</v>
      </c>
      <c r="M57" s="31">
        <v>100</v>
      </c>
      <c r="N57" s="19">
        <f t="shared" si="1"/>
        <v>1250</v>
      </c>
      <c r="O57" s="19">
        <v>2009</v>
      </c>
      <c r="P57" s="20">
        <f>26124429.319</f>
        <v>26124429.318999998</v>
      </c>
      <c r="Q57" s="21">
        <v>100</v>
      </c>
    </row>
    <row r="58" spans="1:17" ht="15" x14ac:dyDescent="0.25">
      <c r="A58" s="17">
        <v>57</v>
      </c>
      <c r="B58" s="17" t="s">
        <v>216</v>
      </c>
      <c r="C58" s="17" t="s">
        <v>20</v>
      </c>
      <c r="D58" s="17" t="s">
        <v>31</v>
      </c>
      <c r="E58" s="17" t="s">
        <v>33</v>
      </c>
      <c r="F58" s="34" t="s">
        <v>300</v>
      </c>
      <c r="G58" s="27" t="s">
        <v>191</v>
      </c>
      <c r="H58" s="22">
        <v>492675</v>
      </c>
      <c r="I58" s="22">
        <v>603236</v>
      </c>
      <c r="J58" s="17" t="s">
        <v>80</v>
      </c>
      <c r="K58" s="28">
        <v>88</v>
      </c>
      <c r="L58" s="4">
        <v>196</v>
      </c>
      <c r="M58" s="4">
        <v>43</v>
      </c>
      <c r="N58" s="19">
        <f t="shared" si="1"/>
        <v>239</v>
      </c>
      <c r="O58" s="19">
        <v>2012</v>
      </c>
      <c r="P58" s="29">
        <v>13640123.49</v>
      </c>
      <c r="Q58" s="21">
        <v>0</v>
      </c>
    </row>
    <row r="59" spans="1:17" ht="15" x14ac:dyDescent="0.25">
      <c r="A59" s="17">
        <v>58</v>
      </c>
      <c r="B59" s="17" t="s">
        <v>216</v>
      </c>
      <c r="C59" s="17" t="s">
        <v>20</v>
      </c>
      <c r="D59" s="17" t="s">
        <v>7</v>
      </c>
      <c r="E59" s="17" t="s">
        <v>34</v>
      </c>
      <c r="F59" s="11" t="s">
        <v>297</v>
      </c>
      <c r="G59" s="27" t="s">
        <v>125</v>
      </c>
      <c r="H59" s="18">
        <v>505967</v>
      </c>
      <c r="I59" s="18">
        <v>1032468</v>
      </c>
      <c r="J59" s="17" t="s">
        <v>80</v>
      </c>
      <c r="K59" s="4">
        <v>50</v>
      </c>
      <c r="L59" s="4">
        <v>110</v>
      </c>
      <c r="M59" s="4">
        <v>24</v>
      </c>
      <c r="N59" s="19">
        <f t="shared" si="1"/>
        <v>134</v>
      </c>
      <c r="O59" s="19">
        <v>2011</v>
      </c>
      <c r="P59" s="20">
        <f>6234542.84</f>
        <v>6234542.8399999999</v>
      </c>
      <c r="Q59" s="21">
        <v>100</v>
      </c>
    </row>
    <row r="60" spans="1:17" ht="15" x14ac:dyDescent="0.25">
      <c r="A60" s="17">
        <v>59</v>
      </c>
      <c r="B60" s="17" t="s">
        <v>216</v>
      </c>
      <c r="C60" s="17" t="s">
        <v>20</v>
      </c>
      <c r="D60" s="17" t="s">
        <v>7</v>
      </c>
      <c r="E60" s="17" t="s">
        <v>34</v>
      </c>
      <c r="F60" s="27" t="s">
        <v>298</v>
      </c>
      <c r="G60" s="27" t="s">
        <v>181</v>
      </c>
      <c r="H60" s="14">
        <v>502204</v>
      </c>
      <c r="I60" s="14">
        <v>1033663</v>
      </c>
      <c r="J60" s="17" t="s">
        <v>80</v>
      </c>
      <c r="K60" s="28">
        <v>266</v>
      </c>
      <c r="L60" s="4">
        <v>481</v>
      </c>
      <c r="M60" s="4">
        <v>119</v>
      </c>
      <c r="N60" s="19">
        <f t="shared" si="1"/>
        <v>600</v>
      </c>
      <c r="O60" s="19">
        <v>2012</v>
      </c>
      <c r="P60" s="29"/>
      <c r="Q60" s="21">
        <v>0</v>
      </c>
    </row>
    <row r="61" spans="1:17" ht="15" x14ac:dyDescent="0.25">
      <c r="A61" s="17">
        <v>60</v>
      </c>
      <c r="B61" s="17" t="s">
        <v>216</v>
      </c>
      <c r="C61" s="17" t="s">
        <v>20</v>
      </c>
      <c r="D61" s="17" t="s">
        <v>7</v>
      </c>
      <c r="E61" s="17" t="s">
        <v>174</v>
      </c>
      <c r="F61" s="11" t="s">
        <v>295</v>
      </c>
      <c r="G61" s="27" t="s">
        <v>183</v>
      </c>
      <c r="H61" s="14">
        <v>531430</v>
      </c>
      <c r="I61" s="14">
        <v>1044811</v>
      </c>
      <c r="J61" s="17" t="s">
        <v>97</v>
      </c>
      <c r="K61" s="28">
        <v>50</v>
      </c>
      <c r="L61" s="4">
        <v>88</v>
      </c>
      <c r="M61" s="4">
        <v>18</v>
      </c>
      <c r="N61" s="19">
        <f t="shared" si="1"/>
        <v>106</v>
      </c>
      <c r="O61" s="19">
        <v>2012</v>
      </c>
      <c r="P61" s="29"/>
      <c r="Q61" s="21">
        <v>0</v>
      </c>
    </row>
    <row r="62" spans="1:17" ht="15" x14ac:dyDescent="0.25">
      <c r="A62" s="17">
        <v>61</v>
      </c>
      <c r="B62" s="17" t="s">
        <v>216</v>
      </c>
      <c r="C62" s="17" t="s">
        <v>20</v>
      </c>
      <c r="D62" s="17" t="s">
        <v>7</v>
      </c>
      <c r="E62" s="17" t="s">
        <v>174</v>
      </c>
      <c r="F62" s="11" t="s">
        <v>296</v>
      </c>
      <c r="G62" s="27" t="s">
        <v>175</v>
      </c>
      <c r="H62" s="22">
        <v>533154</v>
      </c>
      <c r="I62" s="22">
        <v>1038290</v>
      </c>
      <c r="J62" s="17" t="s">
        <v>185</v>
      </c>
      <c r="K62" s="28">
        <v>40</v>
      </c>
      <c r="L62" s="4">
        <v>82</v>
      </c>
      <c r="M62" s="4">
        <v>16</v>
      </c>
      <c r="N62" s="19">
        <f t="shared" si="1"/>
        <v>98</v>
      </c>
      <c r="O62" s="19">
        <v>2012</v>
      </c>
      <c r="P62" s="29">
        <v>8445011.6899999995</v>
      </c>
      <c r="Q62" s="21">
        <v>20</v>
      </c>
    </row>
    <row r="63" spans="1:17" ht="15" x14ac:dyDescent="0.25">
      <c r="A63" s="17">
        <v>62</v>
      </c>
      <c r="B63" s="17" t="s">
        <v>216</v>
      </c>
      <c r="C63" s="17" t="s">
        <v>20</v>
      </c>
      <c r="D63" s="17" t="s">
        <v>35</v>
      </c>
      <c r="E63" s="30" t="s">
        <v>36</v>
      </c>
      <c r="F63" s="11" t="s">
        <v>123</v>
      </c>
      <c r="G63" s="27" t="s">
        <v>123</v>
      </c>
      <c r="H63" s="42">
        <v>400320</v>
      </c>
      <c r="I63" s="42">
        <v>793472</v>
      </c>
      <c r="J63" s="17" t="s">
        <v>97</v>
      </c>
      <c r="K63" s="32">
        <v>60</v>
      </c>
      <c r="L63" s="32">
        <v>140</v>
      </c>
      <c r="M63" s="32">
        <v>22</v>
      </c>
      <c r="N63" s="19">
        <f t="shared" si="1"/>
        <v>162</v>
      </c>
      <c r="O63" s="19">
        <v>2011</v>
      </c>
      <c r="P63" s="20">
        <f>10420963.51</f>
        <v>10420963.51</v>
      </c>
      <c r="Q63" s="21">
        <v>80</v>
      </c>
    </row>
    <row r="64" spans="1:17" ht="15" x14ac:dyDescent="0.25">
      <c r="A64" s="17">
        <v>63</v>
      </c>
      <c r="B64" s="17" t="s">
        <v>216</v>
      </c>
      <c r="C64" s="17" t="s">
        <v>20</v>
      </c>
      <c r="D64" s="17" t="s">
        <v>35</v>
      </c>
      <c r="E64" s="17" t="s">
        <v>36</v>
      </c>
      <c r="F64" s="11" t="s">
        <v>294</v>
      </c>
      <c r="G64" s="27" t="s">
        <v>170</v>
      </c>
      <c r="H64" s="22">
        <v>398942</v>
      </c>
      <c r="I64" s="22">
        <v>785750</v>
      </c>
      <c r="J64" s="17" t="s">
        <v>97</v>
      </c>
      <c r="K64" s="28">
        <v>40</v>
      </c>
      <c r="L64" s="4">
        <v>92</v>
      </c>
      <c r="M64" s="4">
        <v>19</v>
      </c>
      <c r="N64" s="19">
        <f t="shared" si="1"/>
        <v>111</v>
      </c>
      <c r="O64" s="19">
        <v>2012</v>
      </c>
      <c r="P64" s="29">
        <v>17651270.079999998</v>
      </c>
      <c r="Q64" s="21">
        <v>45</v>
      </c>
    </row>
    <row r="65" spans="1:17" ht="15" x14ac:dyDescent="0.25">
      <c r="A65" s="17">
        <v>64</v>
      </c>
      <c r="B65" s="17" t="s">
        <v>216</v>
      </c>
      <c r="C65" s="17" t="s">
        <v>20</v>
      </c>
      <c r="D65" s="17" t="s">
        <v>269</v>
      </c>
      <c r="E65" s="17" t="s">
        <v>201</v>
      </c>
      <c r="F65" s="11" t="s">
        <v>349</v>
      </c>
      <c r="G65" s="27" t="s">
        <v>215</v>
      </c>
      <c r="H65" s="18">
        <v>695339</v>
      </c>
      <c r="I65" s="18">
        <v>964873</v>
      </c>
      <c r="J65" s="17" t="s">
        <v>80</v>
      </c>
      <c r="K65" s="28">
        <v>212</v>
      </c>
      <c r="L65" s="4">
        <v>509</v>
      </c>
      <c r="M65" s="4"/>
      <c r="N65" s="19">
        <f t="shared" si="1"/>
        <v>509</v>
      </c>
      <c r="O65" s="19">
        <v>2012</v>
      </c>
      <c r="P65" s="29"/>
      <c r="Q65" s="21">
        <v>0</v>
      </c>
    </row>
    <row r="66" spans="1:17" ht="15" x14ac:dyDescent="0.25">
      <c r="A66" s="17">
        <v>65</v>
      </c>
      <c r="B66" s="17" t="s">
        <v>216</v>
      </c>
      <c r="C66" s="17" t="s">
        <v>20</v>
      </c>
      <c r="D66" s="17" t="s">
        <v>269</v>
      </c>
      <c r="E66" s="43" t="s">
        <v>284</v>
      </c>
      <c r="F66" s="27" t="s">
        <v>293</v>
      </c>
      <c r="G66" s="27" t="s">
        <v>127</v>
      </c>
      <c r="H66" s="22">
        <v>680952</v>
      </c>
      <c r="I66" s="22">
        <v>994517</v>
      </c>
      <c r="J66" s="17" t="s">
        <v>80</v>
      </c>
      <c r="K66" s="28">
        <v>144</v>
      </c>
      <c r="L66" s="4">
        <v>300</v>
      </c>
      <c r="M66" s="4">
        <v>89</v>
      </c>
      <c r="N66" s="19">
        <f t="shared" si="1"/>
        <v>389</v>
      </c>
      <c r="O66" s="19">
        <v>2011</v>
      </c>
      <c r="P66" s="20">
        <f>26210868.44</f>
        <v>26210868.440000001</v>
      </c>
      <c r="Q66" s="21">
        <v>70</v>
      </c>
    </row>
    <row r="67" spans="1:17" ht="27" x14ac:dyDescent="0.25">
      <c r="A67" s="17">
        <v>66</v>
      </c>
      <c r="B67" s="17" t="s">
        <v>216</v>
      </c>
      <c r="C67" s="17" t="s">
        <v>20</v>
      </c>
      <c r="D67" s="17" t="s">
        <v>269</v>
      </c>
      <c r="E67" s="17" t="s">
        <v>172</v>
      </c>
      <c r="F67" s="34" t="s">
        <v>292</v>
      </c>
      <c r="G67" s="27" t="s">
        <v>173</v>
      </c>
      <c r="H67" s="18">
        <v>708221</v>
      </c>
      <c r="I67" s="18">
        <v>990771</v>
      </c>
      <c r="J67" s="17" t="s">
        <v>80</v>
      </c>
      <c r="K67" s="28">
        <v>224</v>
      </c>
      <c r="L67" s="4">
        <v>191</v>
      </c>
      <c r="M67" s="4">
        <v>39</v>
      </c>
      <c r="N67" s="19">
        <f t="shared" si="1"/>
        <v>230</v>
      </c>
      <c r="O67" s="19">
        <v>2012</v>
      </c>
      <c r="P67" s="29">
        <v>8026982.8300000001</v>
      </c>
      <c r="Q67" s="21">
        <v>10</v>
      </c>
    </row>
    <row r="68" spans="1:17" ht="15" x14ac:dyDescent="0.25">
      <c r="A68" s="17">
        <v>67</v>
      </c>
      <c r="B68" s="17" t="s">
        <v>216</v>
      </c>
      <c r="C68" s="17" t="s">
        <v>20</v>
      </c>
      <c r="D68" s="17" t="s">
        <v>269</v>
      </c>
      <c r="E68" s="10" t="s">
        <v>285</v>
      </c>
      <c r="F68" s="11" t="s">
        <v>288</v>
      </c>
      <c r="G68" s="27" t="s">
        <v>165</v>
      </c>
      <c r="H68" s="18">
        <v>695410</v>
      </c>
      <c r="I68" s="18">
        <v>1017880</v>
      </c>
      <c r="J68" s="17" t="s">
        <v>97</v>
      </c>
      <c r="K68" s="28">
        <v>98</v>
      </c>
      <c r="L68" s="4">
        <v>230</v>
      </c>
      <c r="M68" s="4">
        <v>35</v>
      </c>
      <c r="N68" s="19">
        <f t="shared" si="1"/>
        <v>265</v>
      </c>
      <c r="O68" s="19">
        <v>2011</v>
      </c>
      <c r="P68" s="29">
        <v>9451168.1769999992</v>
      </c>
      <c r="Q68" s="21">
        <v>100</v>
      </c>
    </row>
    <row r="69" spans="1:17" ht="15" x14ac:dyDescent="0.25">
      <c r="A69" s="17">
        <v>68</v>
      </c>
      <c r="B69" s="17" t="s">
        <v>216</v>
      </c>
      <c r="C69" s="17" t="s">
        <v>20</v>
      </c>
      <c r="D69" s="17" t="s">
        <v>269</v>
      </c>
      <c r="E69" s="10" t="s">
        <v>285</v>
      </c>
      <c r="F69" s="11" t="s">
        <v>289</v>
      </c>
      <c r="G69" s="27" t="s">
        <v>171</v>
      </c>
      <c r="H69" s="18">
        <v>702429</v>
      </c>
      <c r="I69" s="18">
        <v>1020699</v>
      </c>
      <c r="J69" s="17" t="s">
        <v>80</v>
      </c>
      <c r="K69" s="28">
        <v>220</v>
      </c>
      <c r="L69" s="4">
        <v>494</v>
      </c>
      <c r="M69" s="4">
        <v>100</v>
      </c>
      <c r="N69" s="19">
        <f t="shared" si="1"/>
        <v>594</v>
      </c>
      <c r="O69" s="19">
        <v>2012</v>
      </c>
      <c r="P69" s="29">
        <v>16160988.18</v>
      </c>
      <c r="Q69" s="21">
        <v>10</v>
      </c>
    </row>
    <row r="70" spans="1:17" ht="15" x14ac:dyDescent="0.25">
      <c r="A70" s="17">
        <v>69</v>
      </c>
      <c r="B70" s="17" t="s">
        <v>216</v>
      </c>
      <c r="C70" s="17" t="s">
        <v>20</v>
      </c>
      <c r="D70" s="17" t="s">
        <v>269</v>
      </c>
      <c r="E70" s="10" t="s">
        <v>285</v>
      </c>
      <c r="F70" s="11" t="s">
        <v>290</v>
      </c>
      <c r="G70" s="27" t="s">
        <v>167</v>
      </c>
      <c r="H70" s="18">
        <v>701420</v>
      </c>
      <c r="I70" s="18">
        <v>1015839</v>
      </c>
      <c r="J70" s="17" t="s">
        <v>80</v>
      </c>
      <c r="K70" s="28">
        <v>231</v>
      </c>
      <c r="L70" s="4">
        <v>502</v>
      </c>
      <c r="M70" s="4">
        <v>122</v>
      </c>
      <c r="N70" s="19">
        <f t="shared" si="1"/>
        <v>624</v>
      </c>
      <c r="O70" s="19">
        <v>2011</v>
      </c>
      <c r="P70" s="29">
        <v>53533716.479999997</v>
      </c>
      <c r="Q70" s="21">
        <v>10</v>
      </c>
    </row>
    <row r="71" spans="1:17" ht="15" x14ac:dyDescent="0.25">
      <c r="A71" s="17">
        <v>70</v>
      </c>
      <c r="B71" s="17" t="s">
        <v>216</v>
      </c>
      <c r="C71" s="17" t="s">
        <v>20</v>
      </c>
      <c r="D71" s="17" t="s">
        <v>269</v>
      </c>
      <c r="E71" s="2" t="s">
        <v>37</v>
      </c>
      <c r="F71" s="11" t="s">
        <v>291</v>
      </c>
      <c r="G71" s="35" t="s">
        <v>128</v>
      </c>
      <c r="H71" s="18">
        <v>690631.64399999997</v>
      </c>
      <c r="I71" s="18">
        <v>972270.696</v>
      </c>
      <c r="J71" s="17" t="s">
        <v>185</v>
      </c>
      <c r="K71" s="28">
        <v>80</v>
      </c>
      <c r="L71" s="4">
        <v>190</v>
      </c>
      <c r="M71" s="4">
        <v>25</v>
      </c>
      <c r="N71" s="19">
        <f t="shared" si="1"/>
        <v>215</v>
      </c>
      <c r="O71" s="19">
        <v>2011</v>
      </c>
      <c r="P71" s="20">
        <f>11101154.7</f>
        <v>11101154.699999999</v>
      </c>
      <c r="Q71" s="21">
        <v>75</v>
      </c>
    </row>
    <row r="72" spans="1:17" ht="15.75" customHeight="1" x14ac:dyDescent="0.25">
      <c r="A72" s="17">
        <v>71</v>
      </c>
      <c r="B72" s="17" t="s">
        <v>216</v>
      </c>
      <c r="C72" s="17" t="s">
        <v>38</v>
      </c>
      <c r="D72" s="2" t="s">
        <v>39</v>
      </c>
      <c r="E72" s="2" t="s">
        <v>40</v>
      </c>
      <c r="F72" s="36" t="s">
        <v>302</v>
      </c>
      <c r="G72" s="2" t="s">
        <v>143</v>
      </c>
      <c r="H72" s="22">
        <v>313679</v>
      </c>
      <c r="I72" s="22">
        <v>799148</v>
      </c>
      <c r="J72" s="2" t="s">
        <v>80</v>
      </c>
      <c r="K72" s="5">
        <v>40</v>
      </c>
      <c r="L72" s="5">
        <v>140</v>
      </c>
      <c r="M72" s="5">
        <v>35</v>
      </c>
      <c r="N72" s="19">
        <f t="shared" ref="N72:N103" si="2">SUM(L72:M72)</f>
        <v>175</v>
      </c>
      <c r="O72" s="19">
        <v>2011</v>
      </c>
      <c r="P72" s="37">
        <f>14873662.95</f>
        <v>14873662.949999999</v>
      </c>
      <c r="Q72" s="21">
        <v>72.5</v>
      </c>
    </row>
    <row r="73" spans="1:17" ht="15.75" customHeight="1" x14ac:dyDescent="0.25">
      <c r="A73" s="17">
        <v>72</v>
      </c>
      <c r="B73" s="17" t="s">
        <v>216</v>
      </c>
      <c r="C73" s="17" t="s">
        <v>38</v>
      </c>
      <c r="D73" s="2" t="s">
        <v>39</v>
      </c>
      <c r="E73" s="2" t="s">
        <v>204</v>
      </c>
      <c r="F73" s="36" t="s">
        <v>303</v>
      </c>
      <c r="G73" s="2" t="s">
        <v>194</v>
      </c>
      <c r="H73" s="14">
        <v>302109</v>
      </c>
      <c r="I73" s="14">
        <v>772985</v>
      </c>
      <c r="J73" s="2" t="s">
        <v>80</v>
      </c>
      <c r="K73" s="44">
        <v>150</v>
      </c>
      <c r="L73" s="44">
        <v>200</v>
      </c>
      <c r="M73" s="44">
        <v>50</v>
      </c>
      <c r="N73" s="19">
        <f t="shared" si="2"/>
        <v>250</v>
      </c>
      <c r="O73" s="19">
        <v>2012</v>
      </c>
      <c r="P73" s="29"/>
      <c r="Q73" s="21">
        <v>0</v>
      </c>
    </row>
    <row r="74" spans="1:17" ht="15.75" customHeight="1" x14ac:dyDescent="0.25">
      <c r="A74" s="17">
        <v>73</v>
      </c>
      <c r="B74" s="17" t="s">
        <v>216</v>
      </c>
      <c r="C74" s="17" t="s">
        <v>38</v>
      </c>
      <c r="D74" s="2" t="s">
        <v>213</v>
      </c>
      <c r="E74" s="2" t="s">
        <v>205</v>
      </c>
      <c r="F74" s="10" t="s">
        <v>307</v>
      </c>
      <c r="G74" s="2" t="s">
        <v>306</v>
      </c>
      <c r="H74" s="15">
        <v>313929</v>
      </c>
      <c r="I74" s="15">
        <v>699494</v>
      </c>
      <c r="J74" s="2" t="s">
        <v>80</v>
      </c>
      <c r="K74" s="44">
        <v>150</v>
      </c>
      <c r="L74" s="44">
        <v>475</v>
      </c>
      <c r="M74" s="44">
        <v>125</v>
      </c>
      <c r="N74" s="19">
        <f t="shared" si="2"/>
        <v>600</v>
      </c>
      <c r="O74" s="19">
        <v>2012</v>
      </c>
      <c r="P74" s="29"/>
      <c r="Q74" s="21">
        <v>0</v>
      </c>
    </row>
    <row r="75" spans="1:17" ht="15.75" customHeight="1" x14ac:dyDescent="0.25">
      <c r="A75" s="17">
        <v>74</v>
      </c>
      <c r="B75" s="17" t="s">
        <v>216</v>
      </c>
      <c r="C75" s="17" t="s">
        <v>38</v>
      </c>
      <c r="D75" s="17" t="s">
        <v>213</v>
      </c>
      <c r="E75" s="2" t="s">
        <v>353</v>
      </c>
      <c r="F75" s="10" t="s">
        <v>304</v>
      </c>
      <c r="G75" s="2" t="s">
        <v>146</v>
      </c>
      <c r="H75" s="22">
        <v>291607</v>
      </c>
      <c r="I75" s="22">
        <v>657373</v>
      </c>
      <c r="J75" s="2" t="s">
        <v>80</v>
      </c>
      <c r="K75" s="5">
        <v>55</v>
      </c>
      <c r="L75" s="5">
        <v>200</v>
      </c>
      <c r="M75" s="5">
        <v>50</v>
      </c>
      <c r="N75" s="19">
        <f t="shared" si="2"/>
        <v>250</v>
      </c>
      <c r="O75" s="19">
        <v>2011</v>
      </c>
      <c r="P75" s="20">
        <f>24348846.16</f>
        <v>24348846.16</v>
      </c>
      <c r="Q75" s="21">
        <v>21.21</v>
      </c>
    </row>
    <row r="76" spans="1:17" ht="14.25" customHeight="1" x14ac:dyDescent="0.25">
      <c r="A76" s="17">
        <v>75</v>
      </c>
      <c r="B76" s="17" t="s">
        <v>216</v>
      </c>
      <c r="C76" s="17" t="s">
        <v>38</v>
      </c>
      <c r="D76" s="17" t="s">
        <v>213</v>
      </c>
      <c r="E76" s="17" t="s">
        <v>354</v>
      </c>
      <c r="F76" s="17" t="s">
        <v>355</v>
      </c>
      <c r="G76" s="30" t="s">
        <v>119</v>
      </c>
      <c r="H76" s="22">
        <v>310918</v>
      </c>
      <c r="I76" s="22">
        <v>648656</v>
      </c>
      <c r="J76" s="12" t="s">
        <v>80</v>
      </c>
      <c r="K76" s="19">
        <v>60</v>
      </c>
      <c r="L76" s="19">
        <v>400</v>
      </c>
      <c r="M76" s="19">
        <v>151</v>
      </c>
      <c r="N76" s="19">
        <f t="shared" si="2"/>
        <v>551</v>
      </c>
      <c r="O76" s="19">
        <v>2010</v>
      </c>
      <c r="P76" s="20">
        <f>12858816.2065</f>
        <v>12858816.206499999</v>
      </c>
      <c r="Q76" s="21">
        <v>100</v>
      </c>
    </row>
    <row r="77" spans="1:17" ht="15.75" customHeight="1" x14ac:dyDescent="0.25">
      <c r="A77" s="17">
        <v>76</v>
      </c>
      <c r="B77" s="17" t="s">
        <v>216</v>
      </c>
      <c r="C77" s="17" t="s">
        <v>38</v>
      </c>
      <c r="D77" s="2" t="s">
        <v>213</v>
      </c>
      <c r="E77" s="2" t="s">
        <v>42</v>
      </c>
      <c r="F77" s="36" t="s">
        <v>301</v>
      </c>
      <c r="G77" s="2" t="s">
        <v>198</v>
      </c>
      <c r="H77" s="15">
        <v>290593</v>
      </c>
      <c r="I77" s="15">
        <v>655751</v>
      </c>
      <c r="J77" s="2" t="s">
        <v>80</v>
      </c>
      <c r="K77" s="44">
        <v>100</v>
      </c>
      <c r="L77" s="44">
        <v>200</v>
      </c>
      <c r="M77" s="44">
        <v>50</v>
      </c>
      <c r="N77" s="19">
        <f t="shared" si="2"/>
        <v>250</v>
      </c>
      <c r="O77" s="19">
        <v>2012</v>
      </c>
      <c r="P77" s="29"/>
      <c r="Q77" s="21">
        <v>0</v>
      </c>
    </row>
    <row r="78" spans="1:17" ht="15.75" customHeight="1" x14ac:dyDescent="0.25">
      <c r="A78" s="17">
        <v>77</v>
      </c>
      <c r="B78" s="17" t="s">
        <v>216</v>
      </c>
      <c r="C78" s="17" t="s">
        <v>38</v>
      </c>
      <c r="D78" s="2" t="s">
        <v>329</v>
      </c>
      <c r="E78" s="2" t="s">
        <v>117</v>
      </c>
      <c r="F78" s="38" t="s">
        <v>308</v>
      </c>
      <c r="G78" s="2" t="s">
        <v>206</v>
      </c>
      <c r="H78" s="15">
        <v>409556</v>
      </c>
      <c r="I78" s="15">
        <v>660799</v>
      </c>
      <c r="J78" s="2" t="s">
        <v>80</v>
      </c>
      <c r="K78" s="22">
        <v>200</v>
      </c>
      <c r="L78" s="44">
        <v>630</v>
      </c>
      <c r="M78" s="44">
        <v>170</v>
      </c>
      <c r="N78" s="19">
        <f t="shared" si="2"/>
        <v>800</v>
      </c>
      <c r="O78" s="19">
        <v>2012</v>
      </c>
      <c r="P78" s="29"/>
      <c r="Q78" s="21">
        <v>0</v>
      </c>
    </row>
    <row r="79" spans="1:17" ht="15.75" customHeight="1" x14ac:dyDescent="0.25">
      <c r="A79" s="17">
        <v>78</v>
      </c>
      <c r="B79" s="17" t="s">
        <v>216</v>
      </c>
      <c r="C79" s="17" t="s">
        <v>38</v>
      </c>
      <c r="D79" s="17" t="s">
        <v>195</v>
      </c>
      <c r="E79" s="17" t="s">
        <v>41</v>
      </c>
      <c r="F79" s="36" t="s">
        <v>305</v>
      </c>
      <c r="G79" s="30" t="s">
        <v>117</v>
      </c>
      <c r="H79" s="22">
        <v>283584</v>
      </c>
      <c r="I79" s="22">
        <v>710780</v>
      </c>
      <c r="J79" s="12" t="s">
        <v>80</v>
      </c>
      <c r="K79" s="19">
        <v>104</v>
      </c>
      <c r="L79" s="19">
        <v>202</v>
      </c>
      <c r="M79" s="19">
        <v>41</v>
      </c>
      <c r="N79" s="19">
        <f t="shared" si="2"/>
        <v>243</v>
      </c>
      <c r="O79" s="19">
        <v>2010</v>
      </c>
      <c r="P79" s="37">
        <f>14350735.897</f>
        <v>14350735.897</v>
      </c>
      <c r="Q79" s="21">
        <v>100</v>
      </c>
    </row>
    <row r="80" spans="1:17" ht="15.75" customHeight="1" x14ac:dyDescent="0.25">
      <c r="A80" s="17">
        <v>79</v>
      </c>
      <c r="B80" s="17" t="s">
        <v>216</v>
      </c>
      <c r="C80" s="17" t="s">
        <v>38</v>
      </c>
      <c r="D80" s="17" t="s">
        <v>195</v>
      </c>
      <c r="E80" s="2" t="s">
        <v>210</v>
      </c>
      <c r="F80" s="36" t="s">
        <v>211</v>
      </c>
      <c r="G80" s="17" t="s">
        <v>211</v>
      </c>
      <c r="H80" s="22">
        <v>276174</v>
      </c>
      <c r="I80" s="22">
        <v>662029</v>
      </c>
      <c r="J80" s="2" t="s">
        <v>80</v>
      </c>
      <c r="K80" s="4">
        <v>72</v>
      </c>
      <c r="L80" s="5">
        <v>133</v>
      </c>
      <c r="M80" s="5">
        <v>44</v>
      </c>
      <c r="N80" s="19">
        <f t="shared" si="2"/>
        <v>177</v>
      </c>
      <c r="O80" s="19">
        <v>2012</v>
      </c>
      <c r="P80" s="29"/>
      <c r="Q80" s="21">
        <v>0</v>
      </c>
    </row>
    <row r="81" spans="1:17" ht="15.75" customHeight="1" x14ac:dyDescent="0.25">
      <c r="A81" s="17">
        <v>80</v>
      </c>
      <c r="B81" s="17" t="s">
        <v>216</v>
      </c>
      <c r="C81" s="17" t="s">
        <v>38</v>
      </c>
      <c r="D81" s="17" t="s">
        <v>195</v>
      </c>
      <c r="E81" s="2" t="s">
        <v>43</v>
      </c>
      <c r="F81" s="10" t="s">
        <v>309</v>
      </c>
      <c r="G81" s="2" t="s">
        <v>150</v>
      </c>
      <c r="H81" s="18">
        <v>275161</v>
      </c>
      <c r="I81" s="18">
        <v>689472</v>
      </c>
      <c r="J81" s="2" t="s">
        <v>80</v>
      </c>
      <c r="K81" s="5">
        <v>50</v>
      </c>
      <c r="L81" s="5">
        <v>110</v>
      </c>
      <c r="M81" s="5">
        <v>28</v>
      </c>
      <c r="N81" s="19">
        <f t="shared" si="2"/>
        <v>138</v>
      </c>
      <c r="O81" s="19">
        <v>2011</v>
      </c>
      <c r="P81" s="37">
        <f>16999214.99</f>
        <v>16999214.989999998</v>
      </c>
      <c r="Q81" s="21">
        <v>38</v>
      </c>
    </row>
    <row r="82" spans="1:17" ht="15.75" customHeight="1" x14ac:dyDescent="0.25">
      <c r="A82" s="17">
        <v>81</v>
      </c>
      <c r="B82" s="17" t="s">
        <v>216</v>
      </c>
      <c r="C82" s="17" t="s">
        <v>38</v>
      </c>
      <c r="D82" s="2" t="s">
        <v>44</v>
      </c>
      <c r="E82" s="2" t="s">
        <v>45</v>
      </c>
      <c r="F82" s="36" t="s">
        <v>310</v>
      </c>
      <c r="G82" s="2" t="s">
        <v>148</v>
      </c>
      <c r="H82" s="22">
        <v>423387</v>
      </c>
      <c r="I82" s="22">
        <v>890898</v>
      </c>
      <c r="J82" s="2" t="s">
        <v>80</v>
      </c>
      <c r="K82" s="5">
        <v>79</v>
      </c>
      <c r="L82" s="5">
        <v>140</v>
      </c>
      <c r="M82" s="5">
        <v>35</v>
      </c>
      <c r="N82" s="19">
        <f t="shared" si="2"/>
        <v>175</v>
      </c>
      <c r="O82" s="19">
        <v>2011</v>
      </c>
      <c r="P82" s="37">
        <f>23662649.86</f>
        <v>23662649.859999999</v>
      </c>
      <c r="Q82" s="21">
        <v>58.33</v>
      </c>
    </row>
    <row r="83" spans="1:17" ht="15.75" customHeight="1" x14ac:dyDescent="0.25">
      <c r="A83" s="17">
        <v>82</v>
      </c>
      <c r="B83" s="17" t="s">
        <v>216</v>
      </c>
      <c r="C83" s="17" t="s">
        <v>38</v>
      </c>
      <c r="D83" s="12" t="s">
        <v>46</v>
      </c>
      <c r="E83" s="17" t="s">
        <v>47</v>
      </c>
      <c r="F83" s="10" t="s">
        <v>311</v>
      </c>
      <c r="G83" s="30" t="s">
        <v>113</v>
      </c>
      <c r="H83" s="22">
        <v>353409</v>
      </c>
      <c r="I83" s="22">
        <v>860283</v>
      </c>
      <c r="J83" s="12" t="s">
        <v>80</v>
      </c>
      <c r="K83" s="19">
        <v>85</v>
      </c>
      <c r="L83" s="19">
        <v>177</v>
      </c>
      <c r="M83" s="19">
        <v>36</v>
      </c>
      <c r="N83" s="19">
        <f t="shared" si="2"/>
        <v>213</v>
      </c>
      <c r="O83" s="19">
        <v>2010</v>
      </c>
      <c r="P83" s="20">
        <f>11303154.9945</f>
        <v>11303154.9945</v>
      </c>
      <c r="Q83" s="21">
        <v>100</v>
      </c>
    </row>
    <row r="84" spans="1:17" ht="15.75" customHeight="1" x14ac:dyDescent="0.25">
      <c r="A84" s="17">
        <v>83</v>
      </c>
      <c r="B84" s="17" t="s">
        <v>216</v>
      </c>
      <c r="C84" s="17" t="s">
        <v>38</v>
      </c>
      <c r="D84" s="17" t="s">
        <v>46</v>
      </c>
      <c r="E84" s="17" t="s">
        <v>48</v>
      </c>
      <c r="F84" s="10" t="s">
        <v>312</v>
      </c>
      <c r="G84" s="30" t="s">
        <v>48</v>
      </c>
      <c r="H84" s="22">
        <v>353241</v>
      </c>
      <c r="I84" s="22">
        <v>835097</v>
      </c>
      <c r="J84" s="12" t="s">
        <v>80</v>
      </c>
      <c r="K84" s="19">
        <v>119</v>
      </c>
      <c r="L84" s="19">
        <v>247</v>
      </c>
      <c r="M84" s="19">
        <v>51</v>
      </c>
      <c r="N84" s="19">
        <f t="shared" si="2"/>
        <v>298</v>
      </c>
      <c r="O84" s="19">
        <v>2010</v>
      </c>
      <c r="P84" s="37">
        <f>20752622.597</f>
        <v>20752622.596999999</v>
      </c>
      <c r="Q84" s="21">
        <v>95</v>
      </c>
    </row>
    <row r="85" spans="1:17" ht="15.75" customHeight="1" x14ac:dyDescent="0.25">
      <c r="A85" s="17">
        <v>84</v>
      </c>
      <c r="B85" s="17" t="s">
        <v>216</v>
      </c>
      <c r="C85" s="17" t="s">
        <v>38</v>
      </c>
      <c r="D85" s="2" t="s">
        <v>46</v>
      </c>
      <c r="E85" s="2" t="s">
        <v>196</v>
      </c>
      <c r="F85" s="38" t="s">
        <v>315</v>
      </c>
      <c r="G85" s="2" t="s">
        <v>197</v>
      </c>
      <c r="H85" s="14">
        <v>351954</v>
      </c>
      <c r="I85" s="14">
        <v>822688</v>
      </c>
      <c r="J85" s="17" t="s">
        <v>97</v>
      </c>
      <c r="K85" s="22">
        <v>70</v>
      </c>
      <c r="L85" s="44">
        <v>224</v>
      </c>
      <c r="M85" s="44">
        <v>56</v>
      </c>
      <c r="N85" s="19">
        <f t="shared" si="2"/>
        <v>280</v>
      </c>
      <c r="O85" s="19">
        <v>2012</v>
      </c>
      <c r="P85" s="29"/>
      <c r="Q85" s="21">
        <v>0</v>
      </c>
    </row>
    <row r="86" spans="1:17" ht="15.75" customHeight="1" x14ac:dyDescent="0.25">
      <c r="A86" s="17">
        <v>85</v>
      </c>
      <c r="B86" s="17" t="s">
        <v>216</v>
      </c>
      <c r="C86" s="17" t="s">
        <v>38</v>
      </c>
      <c r="D86" s="17" t="s">
        <v>46</v>
      </c>
      <c r="E86" s="17" t="s">
        <v>314</v>
      </c>
      <c r="F86" s="36" t="s">
        <v>313</v>
      </c>
      <c r="G86" s="30" t="s">
        <v>121</v>
      </c>
      <c r="H86" s="22">
        <v>365098</v>
      </c>
      <c r="I86" s="22">
        <v>786365</v>
      </c>
      <c r="J86" s="12" t="s">
        <v>80</v>
      </c>
      <c r="K86" s="19">
        <v>119</v>
      </c>
      <c r="L86" s="19">
        <v>247</v>
      </c>
      <c r="M86" s="19">
        <v>51</v>
      </c>
      <c r="N86" s="19">
        <f t="shared" si="2"/>
        <v>298</v>
      </c>
      <c r="O86" s="19">
        <v>2010</v>
      </c>
      <c r="P86" s="37">
        <f>12134253.76</f>
        <v>12134253.76</v>
      </c>
      <c r="Q86" s="21">
        <v>100</v>
      </c>
    </row>
    <row r="87" spans="1:17" ht="15.75" customHeight="1" x14ac:dyDescent="0.25">
      <c r="A87" s="17">
        <v>86</v>
      </c>
      <c r="B87" s="17" t="s">
        <v>216</v>
      </c>
      <c r="C87" s="17" t="s">
        <v>38</v>
      </c>
      <c r="D87" s="12" t="s">
        <v>155</v>
      </c>
      <c r="E87" s="12" t="s">
        <v>330</v>
      </c>
      <c r="F87" s="10" t="s">
        <v>120</v>
      </c>
      <c r="G87" s="30" t="s">
        <v>120</v>
      </c>
      <c r="H87" s="22">
        <v>415942</v>
      </c>
      <c r="I87" s="22">
        <v>834757</v>
      </c>
      <c r="J87" s="17" t="s">
        <v>97</v>
      </c>
      <c r="K87" s="19">
        <v>50</v>
      </c>
      <c r="L87" s="19">
        <v>42</v>
      </c>
      <c r="M87" s="19">
        <v>158</v>
      </c>
      <c r="N87" s="19">
        <f t="shared" si="2"/>
        <v>200</v>
      </c>
      <c r="O87" s="19">
        <v>2011</v>
      </c>
      <c r="P87" s="37">
        <f>16231532.998</f>
        <v>16231532.998</v>
      </c>
      <c r="Q87" s="21">
        <v>100</v>
      </c>
    </row>
    <row r="88" spans="1:17" ht="15.75" customHeight="1" x14ac:dyDescent="0.25">
      <c r="A88" s="17">
        <v>87</v>
      </c>
      <c r="B88" s="17" t="s">
        <v>216</v>
      </c>
      <c r="C88" s="17" t="s">
        <v>38</v>
      </c>
      <c r="D88" s="17" t="s">
        <v>49</v>
      </c>
      <c r="E88" s="17" t="s">
        <v>50</v>
      </c>
      <c r="F88" s="36" t="s">
        <v>316</v>
      </c>
      <c r="G88" s="30" t="s">
        <v>115</v>
      </c>
      <c r="H88" s="22">
        <v>349113</v>
      </c>
      <c r="I88" s="22">
        <v>803016</v>
      </c>
      <c r="J88" s="12" t="s">
        <v>80</v>
      </c>
      <c r="K88" s="19">
        <v>51</v>
      </c>
      <c r="L88" s="19">
        <v>108</v>
      </c>
      <c r="M88" s="19">
        <v>22</v>
      </c>
      <c r="N88" s="19">
        <f t="shared" si="2"/>
        <v>130</v>
      </c>
      <c r="O88" s="19">
        <v>2010</v>
      </c>
      <c r="P88" s="37">
        <f>13056163.003</f>
        <v>13056163.003</v>
      </c>
      <c r="Q88" s="21">
        <v>100</v>
      </c>
    </row>
    <row r="89" spans="1:17" ht="15.75" customHeight="1" x14ac:dyDescent="0.25">
      <c r="A89" s="17">
        <v>88</v>
      </c>
      <c r="B89" s="17" t="s">
        <v>216</v>
      </c>
      <c r="C89" s="17" t="s">
        <v>38</v>
      </c>
      <c r="D89" s="2" t="s">
        <v>49</v>
      </c>
      <c r="E89" s="2" t="s">
        <v>207</v>
      </c>
      <c r="F89" s="38" t="s">
        <v>317</v>
      </c>
      <c r="G89" s="2" t="s">
        <v>199</v>
      </c>
      <c r="H89" s="14">
        <v>361089</v>
      </c>
      <c r="I89" s="14">
        <v>792643</v>
      </c>
      <c r="J89" s="2" t="s">
        <v>80</v>
      </c>
      <c r="K89" s="44">
        <v>89</v>
      </c>
      <c r="L89" s="44">
        <v>220</v>
      </c>
      <c r="M89" s="44">
        <v>95</v>
      </c>
      <c r="N89" s="19">
        <f t="shared" si="2"/>
        <v>315</v>
      </c>
      <c r="O89" s="19">
        <v>2012</v>
      </c>
      <c r="P89" s="29"/>
      <c r="Q89" s="21">
        <v>0</v>
      </c>
    </row>
    <row r="90" spans="1:17" ht="15.75" customHeight="1" x14ac:dyDescent="0.25">
      <c r="A90" s="17">
        <v>89</v>
      </c>
      <c r="B90" s="17" t="s">
        <v>216</v>
      </c>
      <c r="C90" s="17" t="s">
        <v>38</v>
      </c>
      <c r="D90" s="17" t="s">
        <v>49</v>
      </c>
      <c r="E90" s="10" t="s">
        <v>162</v>
      </c>
      <c r="F90" s="10" t="s">
        <v>318</v>
      </c>
      <c r="G90" s="30" t="s">
        <v>116</v>
      </c>
      <c r="H90" s="18">
        <v>379351</v>
      </c>
      <c r="I90" s="18">
        <v>822086</v>
      </c>
      <c r="J90" s="12" t="s">
        <v>80</v>
      </c>
      <c r="K90" s="19">
        <v>175</v>
      </c>
      <c r="L90" s="19">
        <v>344</v>
      </c>
      <c r="M90" s="19">
        <v>95</v>
      </c>
      <c r="N90" s="19">
        <f t="shared" si="2"/>
        <v>439</v>
      </c>
      <c r="O90" s="19">
        <v>2010</v>
      </c>
      <c r="P90" s="37">
        <f>31547658.0035</f>
        <v>31547658.0035</v>
      </c>
      <c r="Q90" s="21">
        <v>97</v>
      </c>
    </row>
    <row r="91" spans="1:17" ht="15.75" customHeight="1" x14ac:dyDescent="0.25">
      <c r="A91" s="17">
        <v>90</v>
      </c>
      <c r="B91" s="17" t="s">
        <v>216</v>
      </c>
      <c r="C91" s="17" t="s">
        <v>38</v>
      </c>
      <c r="D91" s="2" t="s">
        <v>49</v>
      </c>
      <c r="E91" s="2" t="s">
        <v>51</v>
      </c>
      <c r="F91" s="10" t="s">
        <v>319</v>
      </c>
      <c r="G91" s="2" t="s">
        <v>149</v>
      </c>
      <c r="H91" s="22">
        <v>344661</v>
      </c>
      <c r="I91" s="22">
        <v>798845</v>
      </c>
      <c r="J91" s="2" t="s">
        <v>80</v>
      </c>
      <c r="K91" s="5">
        <v>60</v>
      </c>
      <c r="L91" s="5">
        <v>300</v>
      </c>
      <c r="M91" s="5">
        <v>75</v>
      </c>
      <c r="N91" s="19">
        <f t="shared" si="2"/>
        <v>375</v>
      </c>
      <c r="O91" s="19">
        <v>2011</v>
      </c>
      <c r="P91" s="37">
        <f>24976482.71</f>
        <v>24976482.710000001</v>
      </c>
      <c r="Q91" s="21">
        <v>32</v>
      </c>
    </row>
    <row r="92" spans="1:17" ht="15.75" customHeight="1" x14ac:dyDescent="0.25">
      <c r="A92" s="17">
        <v>91</v>
      </c>
      <c r="B92" s="17" t="s">
        <v>216</v>
      </c>
      <c r="C92" s="17" t="s">
        <v>38</v>
      </c>
      <c r="D92" s="2" t="s">
        <v>52</v>
      </c>
      <c r="E92" s="2" t="s">
        <v>53</v>
      </c>
      <c r="F92" s="10" t="s">
        <v>320</v>
      </c>
      <c r="G92" s="2" t="s">
        <v>140</v>
      </c>
      <c r="H92" s="22">
        <v>381064</v>
      </c>
      <c r="I92" s="22">
        <v>643909</v>
      </c>
      <c r="J92" s="2" t="s">
        <v>80</v>
      </c>
      <c r="K92" s="5">
        <v>119</v>
      </c>
      <c r="L92" s="5">
        <v>140</v>
      </c>
      <c r="M92" s="5">
        <v>35</v>
      </c>
      <c r="N92" s="19">
        <f t="shared" si="2"/>
        <v>175</v>
      </c>
      <c r="O92" s="19">
        <v>2011</v>
      </c>
      <c r="P92" s="37">
        <f>16584529.76</f>
        <v>16584529.76</v>
      </c>
      <c r="Q92" s="21">
        <v>44</v>
      </c>
    </row>
    <row r="93" spans="1:17" ht="15.75" customHeight="1" x14ac:dyDescent="0.25">
      <c r="A93" s="17">
        <v>92</v>
      </c>
      <c r="B93" s="17" t="s">
        <v>216</v>
      </c>
      <c r="C93" s="17" t="s">
        <v>38</v>
      </c>
      <c r="D93" s="2" t="s">
        <v>52</v>
      </c>
      <c r="E93" s="2" t="s">
        <v>54</v>
      </c>
      <c r="F93" s="10" t="s">
        <v>321</v>
      </c>
      <c r="G93" s="2" t="s">
        <v>142</v>
      </c>
      <c r="H93" s="22">
        <v>377316</v>
      </c>
      <c r="I93" s="22">
        <v>612666</v>
      </c>
      <c r="J93" s="2" t="s">
        <v>80</v>
      </c>
      <c r="K93" s="5">
        <v>108</v>
      </c>
      <c r="L93" s="5">
        <v>140</v>
      </c>
      <c r="M93" s="5">
        <v>35</v>
      </c>
      <c r="N93" s="19">
        <f t="shared" si="2"/>
        <v>175</v>
      </c>
      <c r="O93" s="19">
        <v>2011</v>
      </c>
      <c r="P93" s="37">
        <f>17986034.1</f>
        <v>17986034.100000001</v>
      </c>
      <c r="Q93" s="21">
        <v>48</v>
      </c>
    </row>
    <row r="94" spans="1:17" ht="15.75" customHeight="1" x14ac:dyDescent="0.25">
      <c r="A94" s="17">
        <v>93</v>
      </c>
      <c r="B94" s="17" t="s">
        <v>216</v>
      </c>
      <c r="C94" s="17" t="s">
        <v>38</v>
      </c>
      <c r="D94" s="2" t="s">
        <v>52</v>
      </c>
      <c r="E94" s="13" t="s">
        <v>332</v>
      </c>
      <c r="F94" s="10" t="s">
        <v>331</v>
      </c>
      <c r="G94" s="2" t="s">
        <v>147</v>
      </c>
      <c r="H94" s="22">
        <v>311508</v>
      </c>
      <c r="I94" s="22">
        <v>602069</v>
      </c>
      <c r="J94" s="2" t="s">
        <v>80</v>
      </c>
      <c r="K94" s="5">
        <v>108</v>
      </c>
      <c r="L94" s="5">
        <v>200</v>
      </c>
      <c r="M94" s="5">
        <v>50</v>
      </c>
      <c r="N94" s="19">
        <f t="shared" si="2"/>
        <v>250</v>
      </c>
      <c r="O94" s="19">
        <v>2011</v>
      </c>
      <c r="P94" s="37">
        <f>28536640.97</f>
        <v>28536640.969999999</v>
      </c>
      <c r="Q94" s="21">
        <v>40.36</v>
      </c>
    </row>
    <row r="95" spans="1:17" ht="15.75" customHeight="1" x14ac:dyDescent="0.25">
      <c r="A95" s="17">
        <v>94</v>
      </c>
      <c r="B95" s="17" t="s">
        <v>216</v>
      </c>
      <c r="C95" s="17" t="s">
        <v>38</v>
      </c>
      <c r="D95" s="2" t="s">
        <v>55</v>
      </c>
      <c r="E95" s="2" t="s">
        <v>208</v>
      </c>
      <c r="F95" s="36" t="s">
        <v>322</v>
      </c>
      <c r="G95" s="2" t="s">
        <v>209</v>
      </c>
      <c r="H95" s="16">
        <v>486218</v>
      </c>
      <c r="I95" s="16">
        <v>721416</v>
      </c>
      <c r="J95" s="17" t="s">
        <v>84</v>
      </c>
      <c r="K95" s="22">
        <v>175</v>
      </c>
      <c r="L95" s="44">
        <v>350</v>
      </c>
      <c r="M95" s="44">
        <v>88</v>
      </c>
      <c r="N95" s="19">
        <f t="shared" si="2"/>
        <v>438</v>
      </c>
      <c r="O95" s="19">
        <v>2012</v>
      </c>
      <c r="P95" s="29"/>
      <c r="Q95" s="21">
        <v>0</v>
      </c>
    </row>
    <row r="96" spans="1:17" ht="15.75" customHeight="1" x14ac:dyDescent="0.25">
      <c r="A96" s="17">
        <v>95</v>
      </c>
      <c r="B96" s="17" t="s">
        <v>216</v>
      </c>
      <c r="C96" s="17" t="s">
        <v>38</v>
      </c>
      <c r="D96" s="2" t="s">
        <v>55</v>
      </c>
      <c r="E96" s="2" t="s">
        <v>56</v>
      </c>
      <c r="F96" s="10" t="s">
        <v>323</v>
      </c>
      <c r="G96" s="17" t="s">
        <v>141</v>
      </c>
      <c r="H96" s="22">
        <v>467765</v>
      </c>
      <c r="I96" s="22">
        <v>710682</v>
      </c>
      <c r="J96" s="17" t="s">
        <v>80</v>
      </c>
      <c r="K96" s="4">
        <v>138</v>
      </c>
      <c r="L96" s="5">
        <v>294</v>
      </c>
      <c r="M96" s="5">
        <v>74</v>
      </c>
      <c r="N96" s="19">
        <f t="shared" si="2"/>
        <v>368</v>
      </c>
      <c r="O96" s="19">
        <v>2011</v>
      </c>
      <c r="P96" s="20">
        <f>32400770.8</f>
        <v>32400770.800000001</v>
      </c>
      <c r="Q96" s="21">
        <v>68.239999999999995</v>
      </c>
    </row>
    <row r="97" spans="1:17" ht="15.75" customHeight="1" x14ac:dyDescent="0.25">
      <c r="A97" s="17">
        <v>96</v>
      </c>
      <c r="B97" s="17" t="s">
        <v>216</v>
      </c>
      <c r="C97" s="17" t="s">
        <v>38</v>
      </c>
      <c r="D97" s="17" t="s">
        <v>55</v>
      </c>
      <c r="E97" s="17" t="s">
        <v>57</v>
      </c>
      <c r="F97" s="10" t="s">
        <v>324</v>
      </c>
      <c r="G97" s="30" t="s">
        <v>114</v>
      </c>
      <c r="H97" s="22">
        <v>424723</v>
      </c>
      <c r="I97" s="22">
        <v>744376</v>
      </c>
      <c r="J97" s="12" t="s">
        <v>80</v>
      </c>
      <c r="K97" s="19">
        <v>83</v>
      </c>
      <c r="L97" s="19">
        <v>173</v>
      </c>
      <c r="M97" s="19">
        <v>35</v>
      </c>
      <c r="N97" s="19">
        <f t="shared" si="2"/>
        <v>208</v>
      </c>
      <c r="O97" s="19">
        <v>2010</v>
      </c>
      <c r="P97" s="37">
        <f>11012772.1055</f>
        <v>11012772.1055</v>
      </c>
      <c r="Q97" s="21">
        <v>100</v>
      </c>
    </row>
    <row r="98" spans="1:17" ht="15.75" customHeight="1" x14ac:dyDescent="0.25">
      <c r="A98" s="17">
        <v>97</v>
      </c>
      <c r="B98" s="17" t="s">
        <v>216</v>
      </c>
      <c r="C98" s="17" t="s">
        <v>38</v>
      </c>
      <c r="D98" s="17" t="s">
        <v>58</v>
      </c>
      <c r="E98" s="2" t="s">
        <v>59</v>
      </c>
      <c r="F98" s="10" t="s">
        <v>325</v>
      </c>
      <c r="G98" s="2" t="s">
        <v>144</v>
      </c>
      <c r="H98" s="22">
        <v>345711</v>
      </c>
      <c r="I98" s="22">
        <v>734300</v>
      </c>
      <c r="J98" s="2" t="s">
        <v>80</v>
      </c>
      <c r="K98" s="5">
        <v>90</v>
      </c>
      <c r="L98" s="5">
        <v>400</v>
      </c>
      <c r="M98" s="5">
        <v>100</v>
      </c>
      <c r="N98" s="19">
        <f t="shared" si="2"/>
        <v>500</v>
      </c>
      <c r="O98" s="19">
        <v>2011</v>
      </c>
      <c r="P98" s="20">
        <f>24073131.6</f>
        <v>24073131.600000001</v>
      </c>
      <c r="Q98" s="21">
        <v>30</v>
      </c>
    </row>
    <row r="99" spans="1:17" ht="15.75" customHeight="1" x14ac:dyDescent="0.25">
      <c r="A99" s="17">
        <v>98</v>
      </c>
      <c r="B99" s="17" t="s">
        <v>216</v>
      </c>
      <c r="C99" s="17" t="s">
        <v>38</v>
      </c>
      <c r="D99" s="17" t="s">
        <v>58</v>
      </c>
      <c r="E99" s="2" t="s">
        <v>326</v>
      </c>
      <c r="F99" s="10" t="s">
        <v>327</v>
      </c>
      <c r="G99" s="17" t="s">
        <v>145</v>
      </c>
      <c r="H99" s="22">
        <v>338215</v>
      </c>
      <c r="I99" s="22">
        <v>762788</v>
      </c>
      <c r="J99" s="17" t="s">
        <v>80</v>
      </c>
      <c r="K99" s="23">
        <v>120</v>
      </c>
      <c r="L99" s="5">
        <v>240</v>
      </c>
      <c r="M99" s="5">
        <v>60</v>
      </c>
      <c r="N99" s="19">
        <f t="shared" si="2"/>
        <v>300</v>
      </c>
      <c r="O99" s="19">
        <v>2011</v>
      </c>
      <c r="P99" s="37">
        <f>21347572.65</f>
        <v>21347572.649999999</v>
      </c>
      <c r="Q99" s="21">
        <v>53.83</v>
      </c>
    </row>
    <row r="100" spans="1:17" ht="15.75" customHeight="1" x14ac:dyDescent="0.25">
      <c r="A100" s="17">
        <v>99</v>
      </c>
      <c r="B100" s="17" t="s">
        <v>216</v>
      </c>
      <c r="C100" s="17" t="s">
        <v>38</v>
      </c>
      <c r="D100" s="17" t="s">
        <v>58</v>
      </c>
      <c r="E100" s="17" t="s">
        <v>60</v>
      </c>
      <c r="F100" s="10" t="s">
        <v>328</v>
      </c>
      <c r="G100" s="30" t="s">
        <v>118</v>
      </c>
      <c r="H100" s="22">
        <v>345027</v>
      </c>
      <c r="I100" s="22">
        <v>745990</v>
      </c>
      <c r="J100" s="12" t="s">
        <v>80</v>
      </c>
      <c r="K100" s="19">
        <v>120</v>
      </c>
      <c r="L100" s="19">
        <v>249</v>
      </c>
      <c r="M100" s="19">
        <v>51</v>
      </c>
      <c r="N100" s="19">
        <f t="shared" si="2"/>
        <v>300</v>
      </c>
      <c r="O100" s="19">
        <v>2010</v>
      </c>
      <c r="P100" s="20">
        <f>19312254.704</f>
        <v>19312254.704</v>
      </c>
      <c r="Q100" s="21">
        <v>100</v>
      </c>
    </row>
    <row r="101" spans="1:17" ht="15.75" customHeight="1" x14ac:dyDescent="0.25">
      <c r="A101" s="17">
        <v>100</v>
      </c>
      <c r="B101" s="17" t="s">
        <v>216</v>
      </c>
      <c r="C101" s="17" t="s">
        <v>38</v>
      </c>
      <c r="D101" s="17" t="s">
        <v>58</v>
      </c>
      <c r="E101" s="2" t="s">
        <v>60</v>
      </c>
      <c r="F101" s="2" t="s">
        <v>161</v>
      </c>
      <c r="G101" s="2" t="s">
        <v>161</v>
      </c>
      <c r="H101" s="22">
        <v>345053</v>
      </c>
      <c r="I101" s="22">
        <v>734036</v>
      </c>
      <c r="J101" s="17" t="s">
        <v>80</v>
      </c>
      <c r="K101" s="4">
        <v>78.2</v>
      </c>
      <c r="L101" s="5">
        <v>176</v>
      </c>
      <c r="M101" s="5">
        <v>44</v>
      </c>
      <c r="N101" s="19">
        <f t="shared" si="2"/>
        <v>220</v>
      </c>
      <c r="O101" s="19">
        <v>2011</v>
      </c>
      <c r="P101" s="20">
        <f>21933540</f>
        <v>21933540</v>
      </c>
      <c r="Q101" s="21">
        <v>46</v>
      </c>
    </row>
    <row r="102" spans="1:17" ht="15" x14ac:dyDescent="0.25">
      <c r="A102" s="17">
        <v>101</v>
      </c>
      <c r="B102" s="17" t="s">
        <v>216</v>
      </c>
      <c r="C102" s="17" t="s">
        <v>61</v>
      </c>
      <c r="D102" s="17" t="s">
        <v>62</v>
      </c>
      <c r="E102" s="17" t="s">
        <v>63</v>
      </c>
      <c r="F102" s="10" t="s">
        <v>333</v>
      </c>
      <c r="G102" s="17" t="s">
        <v>133</v>
      </c>
      <c r="H102" s="18">
        <v>488700</v>
      </c>
      <c r="I102" s="18">
        <v>1557391</v>
      </c>
      <c r="J102" s="17" t="s">
        <v>80</v>
      </c>
      <c r="K102" s="4">
        <v>37</v>
      </c>
      <c r="L102" s="19">
        <v>82</v>
      </c>
      <c r="M102" s="19">
        <v>20</v>
      </c>
      <c r="N102" s="19">
        <f>L102+M102</f>
        <v>102</v>
      </c>
      <c r="O102" s="19">
        <v>2010</v>
      </c>
      <c r="P102" s="29"/>
      <c r="Q102" s="21">
        <v>100</v>
      </c>
    </row>
    <row r="103" spans="1:17" ht="15" x14ac:dyDescent="0.25">
      <c r="A103" s="17">
        <v>102</v>
      </c>
      <c r="B103" s="17" t="s">
        <v>216</v>
      </c>
      <c r="C103" s="17" t="s">
        <v>61</v>
      </c>
      <c r="D103" s="17" t="s">
        <v>62</v>
      </c>
      <c r="E103" s="17" t="s">
        <v>64</v>
      </c>
      <c r="F103" s="10" t="s">
        <v>334</v>
      </c>
      <c r="G103" s="17" t="s">
        <v>88</v>
      </c>
      <c r="H103" s="22">
        <v>522077</v>
      </c>
      <c r="I103" s="22">
        <v>1605940</v>
      </c>
      <c r="J103" s="17" t="s">
        <v>80</v>
      </c>
      <c r="K103" s="4">
        <v>80</v>
      </c>
      <c r="L103" s="19">
        <v>88</v>
      </c>
      <c r="M103" s="19">
        <v>56</v>
      </c>
      <c r="N103" s="19">
        <f>SUM(L103:M103)</f>
        <v>144</v>
      </c>
      <c r="O103" s="19">
        <v>2009</v>
      </c>
      <c r="P103" s="29"/>
      <c r="Q103" s="21">
        <v>100</v>
      </c>
    </row>
    <row r="104" spans="1:17" ht="15" x14ac:dyDescent="0.25">
      <c r="A104" s="17">
        <v>103</v>
      </c>
      <c r="B104" s="17" t="s">
        <v>216</v>
      </c>
      <c r="C104" s="17" t="s">
        <v>61</v>
      </c>
      <c r="D104" s="17" t="s">
        <v>62</v>
      </c>
      <c r="E104" s="17" t="s">
        <v>187</v>
      </c>
      <c r="F104" s="36" t="s">
        <v>335</v>
      </c>
      <c r="G104" s="17" t="s">
        <v>188</v>
      </c>
      <c r="H104" s="22">
        <v>512319.4</v>
      </c>
      <c r="I104" s="22">
        <v>1525208.47</v>
      </c>
      <c r="J104" s="17" t="s">
        <v>97</v>
      </c>
      <c r="K104" s="28">
        <v>56</v>
      </c>
      <c r="L104" s="28">
        <v>89</v>
      </c>
      <c r="M104" s="28">
        <v>21</v>
      </c>
      <c r="N104" s="19">
        <f>SUM(L104:M104)</f>
        <v>110</v>
      </c>
      <c r="O104" s="19">
        <v>2012</v>
      </c>
      <c r="P104" s="29"/>
      <c r="Q104" s="21">
        <v>12.29</v>
      </c>
    </row>
    <row r="105" spans="1:17" ht="15" x14ac:dyDescent="0.25">
      <c r="A105" s="17">
        <v>104</v>
      </c>
      <c r="B105" s="17" t="s">
        <v>216</v>
      </c>
      <c r="C105" s="17" t="s">
        <v>61</v>
      </c>
      <c r="D105" s="17" t="s">
        <v>62</v>
      </c>
      <c r="E105" s="17" t="s">
        <v>65</v>
      </c>
      <c r="F105" s="10" t="s">
        <v>336</v>
      </c>
      <c r="G105" s="17" t="s">
        <v>89</v>
      </c>
      <c r="H105" s="18">
        <v>501129</v>
      </c>
      <c r="I105" s="18">
        <v>1591618</v>
      </c>
      <c r="J105" s="17" t="s">
        <v>80</v>
      </c>
      <c r="K105" s="4">
        <v>70</v>
      </c>
      <c r="L105" s="19">
        <v>230</v>
      </c>
      <c r="M105" s="19">
        <v>71</v>
      </c>
      <c r="N105" s="19">
        <f>SUM(L105:M105)</f>
        <v>301</v>
      </c>
      <c r="O105" s="19">
        <v>2009</v>
      </c>
      <c r="P105" s="29"/>
      <c r="Q105" s="21">
        <v>100</v>
      </c>
    </row>
    <row r="106" spans="1:17" ht="15" x14ac:dyDescent="0.25">
      <c r="A106" s="17">
        <v>105</v>
      </c>
      <c r="B106" s="17" t="s">
        <v>216</v>
      </c>
      <c r="C106" s="17" t="s">
        <v>61</v>
      </c>
      <c r="D106" s="17" t="s">
        <v>62</v>
      </c>
      <c r="E106" s="17" t="s">
        <v>192</v>
      </c>
      <c r="F106" s="10" t="s">
        <v>348</v>
      </c>
      <c r="G106" s="17" t="s">
        <v>186</v>
      </c>
      <c r="H106" s="45">
        <v>479755</v>
      </c>
      <c r="I106" s="45">
        <v>1545261</v>
      </c>
      <c r="J106" s="17" t="s">
        <v>80</v>
      </c>
      <c r="K106" s="4">
        <v>25</v>
      </c>
      <c r="L106" s="19">
        <v>51</v>
      </c>
      <c r="M106" s="19">
        <v>10</v>
      </c>
      <c r="N106" s="19">
        <f>SUM(L106:M106)</f>
        <v>61</v>
      </c>
      <c r="O106" s="19">
        <v>2012</v>
      </c>
      <c r="P106" s="29"/>
      <c r="Q106" s="21">
        <v>0</v>
      </c>
    </row>
    <row r="107" spans="1:17" ht="15" x14ac:dyDescent="0.25">
      <c r="A107" s="17">
        <v>106</v>
      </c>
      <c r="B107" s="17" t="s">
        <v>216</v>
      </c>
      <c r="C107" s="17" t="s">
        <v>61</v>
      </c>
      <c r="D107" s="17" t="s">
        <v>62</v>
      </c>
      <c r="E107" s="39" t="s">
        <v>66</v>
      </c>
      <c r="F107" s="36" t="s">
        <v>337</v>
      </c>
      <c r="G107" s="30" t="s">
        <v>132</v>
      </c>
      <c r="H107" s="18">
        <v>460890</v>
      </c>
      <c r="I107" s="18">
        <v>1569702</v>
      </c>
      <c r="J107" s="12" t="s">
        <v>80</v>
      </c>
      <c r="K107" s="4">
        <v>40</v>
      </c>
      <c r="L107" s="19">
        <v>98</v>
      </c>
      <c r="M107" s="19">
        <v>23</v>
      </c>
      <c r="N107" s="19">
        <f>L107+M107</f>
        <v>121</v>
      </c>
      <c r="O107" s="19">
        <v>2010</v>
      </c>
      <c r="P107" s="29"/>
      <c r="Q107" s="21">
        <v>100</v>
      </c>
    </row>
    <row r="108" spans="1:17" ht="15" x14ac:dyDescent="0.25">
      <c r="A108" s="17">
        <v>107</v>
      </c>
      <c r="B108" s="17" t="s">
        <v>216</v>
      </c>
      <c r="C108" s="17" t="s">
        <v>61</v>
      </c>
      <c r="D108" s="17" t="s">
        <v>62</v>
      </c>
      <c r="E108" s="39" t="s">
        <v>67</v>
      </c>
      <c r="F108" s="10" t="s">
        <v>338</v>
      </c>
      <c r="G108" s="30" t="s">
        <v>131</v>
      </c>
      <c r="H108" s="22">
        <v>526737</v>
      </c>
      <c r="I108" s="22">
        <v>1548921</v>
      </c>
      <c r="J108" s="12" t="s">
        <v>97</v>
      </c>
      <c r="K108" s="4">
        <v>97</v>
      </c>
      <c r="L108" s="19">
        <v>115</v>
      </c>
      <c r="M108" s="19">
        <v>52</v>
      </c>
      <c r="N108" s="19">
        <f t="shared" ref="N108:N117" si="3">SUM(L108:M108)</f>
        <v>167</v>
      </c>
      <c r="O108" s="19">
        <v>2011</v>
      </c>
      <c r="P108" s="29"/>
      <c r="Q108" s="21">
        <v>91.6</v>
      </c>
    </row>
    <row r="109" spans="1:17" ht="15" x14ac:dyDescent="0.25">
      <c r="A109" s="17">
        <v>108</v>
      </c>
      <c r="B109" s="17" t="s">
        <v>216</v>
      </c>
      <c r="C109" s="17" t="s">
        <v>61</v>
      </c>
      <c r="D109" s="3" t="s">
        <v>68</v>
      </c>
      <c r="E109" s="39" t="s">
        <v>69</v>
      </c>
      <c r="F109" s="10" t="s">
        <v>339</v>
      </c>
      <c r="G109" s="30" t="s">
        <v>154</v>
      </c>
      <c r="H109" s="22">
        <v>563500.35</v>
      </c>
      <c r="I109" s="22">
        <v>1494198.42</v>
      </c>
      <c r="J109" s="12" t="s">
        <v>84</v>
      </c>
      <c r="K109" s="4">
        <v>85.5</v>
      </c>
      <c r="L109" s="19">
        <v>137</v>
      </c>
      <c r="M109" s="19">
        <v>33</v>
      </c>
      <c r="N109" s="19">
        <f t="shared" si="3"/>
        <v>170</v>
      </c>
      <c r="O109" s="19">
        <v>2011</v>
      </c>
      <c r="P109" s="29"/>
      <c r="Q109" s="21">
        <v>55.44</v>
      </c>
    </row>
    <row r="110" spans="1:17" ht="15" x14ac:dyDescent="0.25">
      <c r="A110" s="17">
        <v>109</v>
      </c>
      <c r="B110" s="17" t="s">
        <v>216</v>
      </c>
      <c r="C110" s="17" t="s">
        <v>61</v>
      </c>
      <c r="D110" s="3" t="s">
        <v>68</v>
      </c>
      <c r="E110" s="17" t="s">
        <v>69</v>
      </c>
      <c r="F110" s="10" t="s">
        <v>341</v>
      </c>
      <c r="G110" s="17" t="s">
        <v>130</v>
      </c>
      <c r="H110" s="22">
        <v>545455</v>
      </c>
      <c r="I110" s="22">
        <v>1500100</v>
      </c>
      <c r="J110" s="17" t="s">
        <v>80</v>
      </c>
      <c r="K110" s="28">
        <v>53</v>
      </c>
      <c r="L110" s="28">
        <v>104</v>
      </c>
      <c r="M110" s="28">
        <v>47</v>
      </c>
      <c r="N110" s="19">
        <f t="shared" si="3"/>
        <v>151</v>
      </c>
      <c r="O110" s="19">
        <v>2011</v>
      </c>
      <c r="P110" s="29"/>
      <c r="Q110" s="21">
        <v>98.83</v>
      </c>
    </row>
    <row r="111" spans="1:17" ht="15" x14ac:dyDescent="0.25">
      <c r="A111" s="17">
        <v>110</v>
      </c>
      <c r="B111" s="17" t="s">
        <v>216</v>
      </c>
      <c r="C111" s="17" t="s">
        <v>61</v>
      </c>
      <c r="D111" s="3" t="s">
        <v>68</v>
      </c>
      <c r="E111" s="17" t="s">
        <v>69</v>
      </c>
      <c r="F111" s="10" t="s">
        <v>340</v>
      </c>
      <c r="G111" s="17" t="s">
        <v>153</v>
      </c>
      <c r="H111" s="22">
        <v>546092.34</v>
      </c>
      <c r="I111" s="22">
        <v>1496294.7450000001</v>
      </c>
      <c r="J111" s="17" t="s">
        <v>84</v>
      </c>
      <c r="K111" s="28">
        <v>182</v>
      </c>
      <c r="L111" s="28">
        <f>520-109</f>
        <v>411</v>
      </c>
      <c r="M111" s="28">
        <v>109</v>
      </c>
      <c r="N111" s="19">
        <f t="shared" si="3"/>
        <v>520</v>
      </c>
      <c r="O111" s="19">
        <v>2011</v>
      </c>
      <c r="P111" s="29"/>
      <c r="Q111" s="21">
        <v>64.349999999999994</v>
      </c>
    </row>
    <row r="112" spans="1:17" ht="15" x14ac:dyDescent="0.25">
      <c r="A112" s="17">
        <v>111</v>
      </c>
      <c r="B112" s="17" t="s">
        <v>216</v>
      </c>
      <c r="C112" s="17" t="s">
        <v>61</v>
      </c>
      <c r="D112" s="3" t="s">
        <v>68</v>
      </c>
      <c r="E112" s="17" t="s">
        <v>70</v>
      </c>
      <c r="F112" s="10" t="s">
        <v>342</v>
      </c>
      <c r="G112" s="17" t="s">
        <v>151</v>
      </c>
      <c r="H112" s="22">
        <v>546040</v>
      </c>
      <c r="I112" s="22">
        <v>1466877</v>
      </c>
      <c r="J112" s="17" t="s">
        <v>84</v>
      </c>
      <c r="K112" s="4">
        <v>212.5</v>
      </c>
      <c r="L112" s="19">
        <v>530</v>
      </c>
      <c r="M112" s="19">
        <v>140</v>
      </c>
      <c r="N112" s="19">
        <f t="shared" si="3"/>
        <v>670</v>
      </c>
      <c r="O112" s="19">
        <v>2011</v>
      </c>
      <c r="P112" s="29"/>
      <c r="Q112" s="21">
        <v>86.75</v>
      </c>
    </row>
    <row r="113" spans="1:17" ht="15" x14ac:dyDescent="0.25">
      <c r="A113" s="17">
        <v>112</v>
      </c>
      <c r="B113" s="17" t="s">
        <v>216</v>
      </c>
      <c r="C113" s="17" t="s">
        <v>61</v>
      </c>
      <c r="D113" s="3" t="s">
        <v>68</v>
      </c>
      <c r="E113" s="3" t="s">
        <v>70</v>
      </c>
      <c r="F113" s="10" t="s">
        <v>344</v>
      </c>
      <c r="G113" s="17" t="s">
        <v>152</v>
      </c>
      <c r="H113" s="18">
        <v>535697.94999999995</v>
      </c>
      <c r="I113" s="18">
        <v>1478231.9369999999</v>
      </c>
      <c r="J113" s="17" t="s">
        <v>84</v>
      </c>
      <c r="K113" s="28">
        <v>75</v>
      </c>
      <c r="L113" s="28">
        <v>275</v>
      </c>
      <c r="M113" s="28">
        <v>66</v>
      </c>
      <c r="N113" s="19">
        <f t="shared" si="3"/>
        <v>341</v>
      </c>
      <c r="O113" s="19">
        <v>2011</v>
      </c>
      <c r="P113" s="29"/>
      <c r="Q113" s="21">
        <v>79.459999999999994</v>
      </c>
    </row>
    <row r="114" spans="1:17" ht="15" x14ac:dyDescent="0.25">
      <c r="A114" s="17">
        <v>113</v>
      </c>
      <c r="B114" s="17" t="s">
        <v>216</v>
      </c>
      <c r="C114" s="17" t="s">
        <v>61</v>
      </c>
      <c r="D114" s="3" t="s">
        <v>68</v>
      </c>
      <c r="E114" s="3" t="s">
        <v>70</v>
      </c>
      <c r="F114" s="10" t="s">
        <v>343</v>
      </c>
      <c r="G114" s="17" t="s">
        <v>129</v>
      </c>
      <c r="H114" s="22">
        <v>537162</v>
      </c>
      <c r="I114" s="22">
        <v>1449334</v>
      </c>
      <c r="J114" s="17" t="s">
        <v>80</v>
      </c>
      <c r="K114" s="28">
        <v>97</v>
      </c>
      <c r="L114" s="28">
        <v>191</v>
      </c>
      <c r="M114" s="28">
        <v>86</v>
      </c>
      <c r="N114" s="19">
        <f t="shared" si="3"/>
        <v>277</v>
      </c>
      <c r="O114" s="19">
        <v>2011</v>
      </c>
      <c r="P114" s="29"/>
      <c r="Q114" s="21">
        <v>100</v>
      </c>
    </row>
    <row r="115" spans="1:17" ht="15" x14ac:dyDescent="0.25">
      <c r="A115" s="17">
        <v>114</v>
      </c>
      <c r="B115" s="17" t="s">
        <v>216</v>
      </c>
      <c r="C115" s="17" t="s">
        <v>61</v>
      </c>
      <c r="D115" s="3" t="s">
        <v>68</v>
      </c>
      <c r="E115" s="17" t="s">
        <v>70</v>
      </c>
      <c r="F115" s="10" t="s">
        <v>346</v>
      </c>
      <c r="G115" s="17" t="s">
        <v>190</v>
      </c>
      <c r="H115" s="45">
        <v>563343</v>
      </c>
      <c r="I115" s="45">
        <v>1447904</v>
      </c>
      <c r="J115" s="17" t="s">
        <v>80</v>
      </c>
      <c r="K115" s="4">
        <v>100</v>
      </c>
      <c r="L115" s="19">
        <v>165</v>
      </c>
      <c r="M115" s="19">
        <v>40</v>
      </c>
      <c r="N115" s="19">
        <f t="shared" si="3"/>
        <v>205</v>
      </c>
      <c r="O115" s="19">
        <v>2012</v>
      </c>
      <c r="P115" s="29"/>
      <c r="Q115" s="21">
        <v>0</v>
      </c>
    </row>
    <row r="116" spans="1:17" ht="15" x14ac:dyDescent="0.25">
      <c r="A116" s="17">
        <v>115</v>
      </c>
      <c r="B116" s="17" t="s">
        <v>216</v>
      </c>
      <c r="C116" s="17" t="s">
        <v>61</v>
      </c>
      <c r="D116" s="3" t="s">
        <v>68</v>
      </c>
      <c r="E116" s="39" t="s">
        <v>193</v>
      </c>
      <c r="F116" s="10" t="s">
        <v>347</v>
      </c>
      <c r="G116" s="30" t="s">
        <v>189</v>
      </c>
      <c r="H116" s="45">
        <v>535320</v>
      </c>
      <c r="I116" s="45">
        <v>1453273</v>
      </c>
      <c r="J116" s="12" t="s">
        <v>80</v>
      </c>
      <c r="K116" s="4">
        <v>64</v>
      </c>
      <c r="L116" s="19">
        <v>77</v>
      </c>
      <c r="M116" s="19">
        <v>16</v>
      </c>
      <c r="N116" s="19">
        <f t="shared" si="3"/>
        <v>93</v>
      </c>
      <c r="O116" s="19">
        <v>2012</v>
      </c>
      <c r="P116" s="29"/>
      <c r="Q116" s="21">
        <v>0</v>
      </c>
    </row>
    <row r="117" spans="1:17" ht="15" x14ac:dyDescent="0.25">
      <c r="A117" s="17">
        <v>116</v>
      </c>
      <c r="B117" s="17" t="s">
        <v>216</v>
      </c>
      <c r="C117" s="17" t="s">
        <v>61</v>
      </c>
      <c r="D117" s="17" t="s">
        <v>71</v>
      </c>
      <c r="E117" s="17" t="s">
        <v>72</v>
      </c>
      <c r="F117" s="10" t="s">
        <v>345</v>
      </c>
      <c r="G117" s="17" t="s">
        <v>87</v>
      </c>
      <c r="H117" s="22">
        <v>550621</v>
      </c>
      <c r="I117" s="22">
        <v>1427361</v>
      </c>
      <c r="J117" s="17" t="s">
        <v>80</v>
      </c>
      <c r="K117" s="4">
        <v>40</v>
      </c>
      <c r="L117" s="19">
        <v>73</v>
      </c>
      <c r="M117" s="19">
        <v>31</v>
      </c>
      <c r="N117" s="19">
        <f t="shared" si="3"/>
        <v>104</v>
      </c>
      <c r="O117" s="19">
        <v>2009</v>
      </c>
      <c r="P117" s="29"/>
      <c r="Q117" s="21">
        <v>100</v>
      </c>
    </row>
  </sheetData>
  <sortState ref="A2:R117">
    <sortCondition ref="C2:C117"/>
    <sortCondition ref="D2:D117"/>
    <sortCondition ref="E2:E117"/>
    <sortCondition ref="F2:F117"/>
    <sortCondition ref="G2:G117"/>
  </sortState>
  <dataValidations disablePrompts="1" count="1">
    <dataValidation type="list" errorStyle="information" allowBlank="1" showInputMessage="1" showErrorMessage="1" sqref="J25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schemes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kefyalew</dc:creator>
  <cp:lastModifiedBy>Seid Melesse</cp:lastModifiedBy>
  <cp:lastPrinted>2020-03-17T13:08:14Z</cp:lastPrinted>
  <dcterms:created xsi:type="dcterms:W3CDTF">2018-07-25T11:02:00Z</dcterms:created>
  <dcterms:modified xsi:type="dcterms:W3CDTF">2020-11-09T06:51:18Z</dcterms:modified>
</cp:coreProperties>
</file>